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SOUDENCB\Desktop\納品物2023.06.22◆最新版（バナー対応編集中）\www\05\pdf\1_dairinin\"/>
    </mc:Choice>
  </mc:AlternateContent>
  <xr:revisionPtr revIDLastSave="0" documentId="8_{725593AA-E269-4C43-97EE-C0EEC1DD5ADC}" xr6:coauthVersionLast="47" xr6:coauthVersionMax="47" xr10:uidLastSave="{00000000-0000-0000-0000-000000000000}"/>
  <bookViews>
    <workbookView xWindow="-120" yWindow="-120" windowWidth="29040" windowHeight="15840" xr2:uid="{00000000-000D-0000-FFFF-FFFF00000000}"/>
  </bookViews>
  <sheets>
    <sheet name="様式-1表「内申書」" sheetId="4" r:id="rId1"/>
    <sheet name="様式-1裏「実務歴ポイント算定表」" sheetId="1" r:id="rId2"/>
    <sheet name="補足説明" sheetId="6" r:id="rId3"/>
    <sheet name="別紙_工事規模パターン" sheetId="3" r:id="rId4"/>
    <sheet name="削除不可_入力規制・表引きDATA" sheetId="2" r:id="rId5"/>
    <sheet name="変更履歴" sheetId="5" r:id="rId6"/>
    <sheet name="特別講習会" sheetId="7" r:id="rId7"/>
  </sheets>
  <definedNames>
    <definedName name="_xlnm.Print_Area" localSheetId="4">削除不可_入力規制・表引きDATA!$A$1:$N$17</definedName>
    <definedName name="_xlnm.Print_Area" localSheetId="3">別紙_工事規模パターン!$A$1:$L$69</definedName>
    <definedName name="_xlnm.Print_Area" localSheetId="2">補足説明!$A$1:$S$26</definedName>
    <definedName name="_xlnm.Print_Area" localSheetId="0">'様式-1表「内申書」'!$A$1:$AS$56</definedName>
    <definedName name="_xlnm.Print_Area" localSheetId="1">'様式-1裏「実務歴ポイント算定表」'!$A$1:$AC$40</definedName>
    <definedName name="_xlnm.Print_Titles" localSheetId="3">別紙_工事規模パターン!$4:$6</definedName>
    <definedName name="特別講習会">特別講習会!$C$4:$H$55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1" l="1"/>
  <c r="C1" i="2" l="1"/>
  <c r="A1" i="3"/>
  <c r="A1" i="1"/>
  <c r="AE10" i="1"/>
  <c r="AE22" i="1"/>
  <c r="BK21" i="1"/>
  <c r="BJ21" i="1"/>
  <c r="BI21" i="1"/>
  <c r="BG21" i="1"/>
  <c r="BF21" i="1"/>
  <c r="BE21" i="1"/>
  <c r="BC21" i="1"/>
  <c r="BB21" i="1"/>
  <c r="BA21" i="1"/>
  <c r="AY21" i="1"/>
  <c r="AX21" i="1"/>
  <c r="AW21" i="1"/>
  <c r="AU21" i="1"/>
  <c r="AT21" i="1"/>
  <c r="AS21" i="1"/>
  <c r="AQ21" i="1"/>
  <c r="AP21" i="1"/>
  <c r="AO21" i="1"/>
  <c r="AM21" i="1"/>
  <c r="AL21" i="1"/>
  <c r="AK21" i="1"/>
  <c r="AJ21" i="1"/>
  <c r="AE21" i="1"/>
  <c r="AH21" i="1"/>
  <c r="BK20" i="1"/>
  <c r="BJ20" i="1"/>
  <c r="BI20" i="1"/>
  <c r="BG20" i="1"/>
  <c r="BF20" i="1"/>
  <c r="BE20" i="1"/>
  <c r="BC20" i="1"/>
  <c r="BB20" i="1"/>
  <c r="BA20" i="1"/>
  <c r="AY20" i="1"/>
  <c r="AX20" i="1"/>
  <c r="AW20" i="1"/>
  <c r="AU20" i="1"/>
  <c r="AT20" i="1"/>
  <c r="AS20" i="1"/>
  <c r="AQ20" i="1"/>
  <c r="AP20" i="1"/>
  <c r="AO20" i="1"/>
  <c r="AM20" i="1"/>
  <c r="AL20" i="1"/>
  <c r="AK20" i="1"/>
  <c r="AJ20" i="1"/>
  <c r="AE20" i="1"/>
  <c r="BK19" i="1"/>
  <c r="BJ19" i="1"/>
  <c r="BI19" i="1"/>
  <c r="BG19" i="1"/>
  <c r="BF19" i="1"/>
  <c r="BE19" i="1"/>
  <c r="BC19" i="1"/>
  <c r="BB19" i="1"/>
  <c r="BA19" i="1"/>
  <c r="AY19" i="1"/>
  <c r="AX19" i="1"/>
  <c r="AW19" i="1"/>
  <c r="AU19" i="1"/>
  <c r="AT19" i="1"/>
  <c r="AS19" i="1"/>
  <c r="AQ19" i="1"/>
  <c r="AP19" i="1"/>
  <c r="AO19" i="1"/>
  <c r="AM19" i="1"/>
  <c r="AL19" i="1"/>
  <c r="AK19" i="1"/>
  <c r="AJ19" i="1"/>
  <c r="AE19" i="1"/>
  <c r="AH19" i="1"/>
  <c r="BK18" i="1"/>
  <c r="BJ18" i="1"/>
  <c r="BI18" i="1"/>
  <c r="BG18" i="1"/>
  <c r="BF18" i="1"/>
  <c r="BE18" i="1"/>
  <c r="BC18" i="1"/>
  <c r="BB18" i="1"/>
  <c r="BA18" i="1"/>
  <c r="AY18" i="1"/>
  <c r="AX18" i="1"/>
  <c r="AW18" i="1"/>
  <c r="AU18" i="1"/>
  <c r="AT18" i="1"/>
  <c r="AS18" i="1"/>
  <c r="AQ18" i="1"/>
  <c r="AP18" i="1"/>
  <c r="AO18" i="1"/>
  <c r="AM18" i="1"/>
  <c r="AL18" i="1"/>
  <c r="AK18" i="1"/>
  <c r="AJ18" i="1"/>
  <c r="AE18" i="1"/>
  <c r="BK17" i="1"/>
  <c r="BJ17" i="1"/>
  <c r="BI17" i="1"/>
  <c r="BG17" i="1"/>
  <c r="BF17" i="1"/>
  <c r="BE17" i="1"/>
  <c r="BC17" i="1"/>
  <c r="BB17" i="1"/>
  <c r="BA17" i="1"/>
  <c r="AY17" i="1"/>
  <c r="AX17" i="1"/>
  <c r="AW17" i="1"/>
  <c r="AU17" i="1"/>
  <c r="AT17" i="1"/>
  <c r="AS17" i="1"/>
  <c r="AQ17" i="1"/>
  <c r="AP17" i="1"/>
  <c r="AO17" i="1"/>
  <c r="AM17" i="1"/>
  <c r="AL17" i="1"/>
  <c r="AK17" i="1"/>
  <c r="AJ17" i="1"/>
  <c r="AE17" i="1"/>
  <c r="BK16" i="1"/>
  <c r="BJ16" i="1"/>
  <c r="BI16" i="1"/>
  <c r="BG16" i="1"/>
  <c r="BF16" i="1"/>
  <c r="BE16" i="1"/>
  <c r="BC16" i="1"/>
  <c r="BB16" i="1"/>
  <c r="BA16" i="1"/>
  <c r="AY16" i="1"/>
  <c r="AX16" i="1"/>
  <c r="AW16" i="1"/>
  <c r="AU16" i="1"/>
  <c r="AT16" i="1"/>
  <c r="AS16" i="1"/>
  <c r="AQ16" i="1"/>
  <c r="AP16" i="1"/>
  <c r="AO16" i="1"/>
  <c r="AM16" i="1"/>
  <c r="AL16" i="1"/>
  <c r="AK16" i="1"/>
  <c r="AJ16" i="1"/>
  <c r="AE16" i="1"/>
  <c r="BK15" i="1"/>
  <c r="BJ15" i="1"/>
  <c r="BI15" i="1"/>
  <c r="BG15" i="1"/>
  <c r="BF15" i="1"/>
  <c r="BE15" i="1"/>
  <c r="BC15" i="1"/>
  <c r="BB15" i="1"/>
  <c r="BA15" i="1"/>
  <c r="AY15" i="1"/>
  <c r="AX15" i="1"/>
  <c r="AW15" i="1"/>
  <c r="AU15" i="1"/>
  <c r="AT15" i="1"/>
  <c r="AS15" i="1"/>
  <c r="AQ15" i="1"/>
  <c r="AP15" i="1"/>
  <c r="AO15" i="1"/>
  <c r="AM15" i="1"/>
  <c r="AL15" i="1"/>
  <c r="AK15" i="1"/>
  <c r="AJ15" i="1"/>
  <c r="AE15" i="1"/>
  <c r="BK14" i="1"/>
  <c r="BJ14" i="1"/>
  <c r="BI14" i="1"/>
  <c r="BG14" i="1"/>
  <c r="BF14" i="1"/>
  <c r="BE14" i="1"/>
  <c r="BC14" i="1"/>
  <c r="BB14" i="1"/>
  <c r="BA14" i="1"/>
  <c r="AY14" i="1"/>
  <c r="AX14" i="1"/>
  <c r="AW14" i="1"/>
  <c r="AU14" i="1"/>
  <c r="AT14" i="1"/>
  <c r="AS14" i="1"/>
  <c r="AQ14" i="1"/>
  <c r="AP14" i="1"/>
  <c r="AO14" i="1"/>
  <c r="AM14" i="1"/>
  <c r="AL14" i="1"/>
  <c r="AK14" i="1"/>
  <c r="AJ14" i="1"/>
  <c r="AE14" i="1"/>
  <c r="BK13" i="1"/>
  <c r="BJ13" i="1"/>
  <c r="BI13" i="1"/>
  <c r="BG13" i="1"/>
  <c r="BF13" i="1"/>
  <c r="BE13" i="1"/>
  <c r="BC13" i="1"/>
  <c r="BB13" i="1"/>
  <c r="BA13" i="1"/>
  <c r="AY13" i="1"/>
  <c r="AX13" i="1"/>
  <c r="AW13" i="1"/>
  <c r="AU13" i="1"/>
  <c r="AT13" i="1"/>
  <c r="AS13" i="1"/>
  <c r="AQ13" i="1"/>
  <c r="AP13" i="1"/>
  <c r="AO13" i="1"/>
  <c r="AM13" i="1"/>
  <c r="AL13" i="1"/>
  <c r="AK13" i="1"/>
  <c r="AJ13" i="1"/>
  <c r="AE13" i="1"/>
  <c r="BK12" i="1"/>
  <c r="BJ12" i="1"/>
  <c r="BI12" i="1"/>
  <c r="BG12" i="1"/>
  <c r="BF12" i="1"/>
  <c r="BE12" i="1"/>
  <c r="BC12" i="1"/>
  <c r="BB12" i="1"/>
  <c r="BA12" i="1"/>
  <c r="AY12" i="1"/>
  <c r="AX12" i="1"/>
  <c r="AW12" i="1"/>
  <c r="AU12" i="1"/>
  <c r="AT12" i="1"/>
  <c r="AS12" i="1"/>
  <c r="AQ12" i="1"/>
  <c r="AP12" i="1"/>
  <c r="AO12" i="1"/>
  <c r="AM12" i="1"/>
  <c r="AL12" i="1"/>
  <c r="AK12" i="1"/>
  <c r="AJ12" i="1"/>
  <c r="S41" i="4"/>
  <c r="W38" i="4"/>
  <c r="W37" i="4"/>
  <c r="H19" i="4"/>
  <c r="AI11" i="4"/>
  <c r="AW18" i="4"/>
  <c r="AY4" i="4"/>
  <c r="Y34" i="4"/>
  <c r="V34" i="4"/>
  <c r="AH17" i="1" l="1"/>
  <c r="AH20" i="1"/>
  <c r="AE11" i="1"/>
  <c r="AH14" i="1"/>
  <c r="AH15" i="1"/>
  <c r="AH12" i="1"/>
  <c r="AH13" i="1"/>
  <c r="AH16" i="1"/>
  <c r="AH18" i="1"/>
  <c r="G53" i="7"/>
  <c r="E53" i="7"/>
  <c r="D53" i="7"/>
  <c r="B53" i="7"/>
  <c r="G52" i="7"/>
  <c r="E52" i="7"/>
  <c r="D52" i="7"/>
  <c r="B52" i="7"/>
  <c r="G51" i="7"/>
  <c r="E51" i="7"/>
  <c r="D51" i="7"/>
  <c r="B51" i="7"/>
  <c r="G50" i="7"/>
  <c r="E50" i="7"/>
  <c r="D50" i="7"/>
  <c r="B50" i="7"/>
  <c r="G49" i="7"/>
  <c r="E49" i="7"/>
  <c r="D49" i="7"/>
  <c r="B49" i="7"/>
  <c r="G48" i="7"/>
  <c r="E48" i="7"/>
  <c r="D48" i="7"/>
  <c r="B48" i="7"/>
  <c r="G47" i="7"/>
  <c r="E47" i="7"/>
  <c r="D47" i="7"/>
  <c r="B47" i="7"/>
  <c r="G46" i="7"/>
  <c r="E46" i="7"/>
  <c r="D46" i="7"/>
  <c r="B46" i="7"/>
  <c r="G45" i="7"/>
  <c r="E45" i="7"/>
  <c r="D45" i="7"/>
  <c r="B45" i="7"/>
  <c r="G44" i="7"/>
  <c r="E44" i="7"/>
  <c r="D44" i="7"/>
  <c r="B44" i="7"/>
  <c r="G43" i="7"/>
  <c r="E43" i="7"/>
  <c r="D43" i="7"/>
  <c r="B43" i="7"/>
  <c r="G42" i="7"/>
  <c r="E42" i="7"/>
  <c r="D42" i="7"/>
  <c r="B42" i="7"/>
  <c r="G41" i="7"/>
  <c r="E41" i="7"/>
  <c r="D41" i="7"/>
  <c r="B41" i="7"/>
  <c r="G40" i="7"/>
  <c r="E40" i="7"/>
  <c r="D40" i="7"/>
  <c r="B40" i="7"/>
  <c r="G39" i="7"/>
  <c r="E39" i="7"/>
  <c r="D39" i="7"/>
  <c r="B39" i="7"/>
  <c r="G38" i="7"/>
  <c r="E38" i="7"/>
  <c r="D38" i="7"/>
  <c r="B38" i="7"/>
  <c r="G37" i="7"/>
  <c r="E37" i="7"/>
  <c r="D37" i="7"/>
  <c r="B37" i="7"/>
  <c r="G36" i="7"/>
  <c r="E36" i="7"/>
  <c r="D36" i="7"/>
  <c r="B36" i="7"/>
  <c r="G35" i="7"/>
  <c r="E35" i="7"/>
  <c r="D35" i="7"/>
  <c r="B35" i="7"/>
  <c r="G34" i="7"/>
  <c r="E34" i="7"/>
  <c r="D34" i="7"/>
  <c r="B34" i="7"/>
  <c r="G33" i="7"/>
  <c r="E33" i="7"/>
  <c r="D33" i="7"/>
  <c r="B33" i="7"/>
  <c r="G32" i="7"/>
  <c r="E32" i="7"/>
  <c r="D32" i="7"/>
  <c r="B32" i="7"/>
  <c r="G31" i="7"/>
  <c r="E31" i="7"/>
  <c r="D31" i="7"/>
  <c r="B31" i="7"/>
  <c r="G30" i="7"/>
  <c r="E30" i="7"/>
  <c r="D30" i="7"/>
  <c r="B30" i="7"/>
  <c r="G29" i="7"/>
  <c r="E29" i="7"/>
  <c r="D29" i="7"/>
  <c r="B29" i="7"/>
  <c r="G28" i="7"/>
  <c r="E28" i="7"/>
  <c r="D28" i="7"/>
  <c r="B28" i="7"/>
  <c r="G27" i="7"/>
  <c r="E27" i="7"/>
  <c r="D27" i="7"/>
  <c r="B27" i="7"/>
  <c r="G26" i="7"/>
  <c r="E26" i="7"/>
  <c r="D26" i="7"/>
  <c r="B26" i="7"/>
  <c r="G25" i="7"/>
  <c r="E25" i="7"/>
  <c r="D25" i="7"/>
  <c r="B25" i="7"/>
  <c r="G24" i="7"/>
  <c r="E24" i="7"/>
  <c r="D24" i="7"/>
  <c r="B24" i="7"/>
  <c r="G23" i="7"/>
  <c r="E23" i="7"/>
  <c r="D23" i="7"/>
  <c r="B23" i="7"/>
  <c r="G22" i="7"/>
  <c r="E22" i="7"/>
  <c r="D22" i="7"/>
  <c r="B22" i="7"/>
  <c r="G21" i="7"/>
  <c r="E21" i="7"/>
  <c r="D21" i="7"/>
  <c r="B21" i="7"/>
  <c r="G20" i="7"/>
  <c r="E20" i="7"/>
  <c r="D20" i="7"/>
  <c r="B20" i="7"/>
  <c r="G19" i="7"/>
  <c r="E19" i="7"/>
  <c r="D19" i="7"/>
  <c r="B19" i="7"/>
  <c r="G18" i="7"/>
  <c r="E18" i="7"/>
  <c r="D18" i="7"/>
  <c r="B18" i="7"/>
  <c r="G17" i="7"/>
  <c r="E17" i="7"/>
  <c r="D17" i="7"/>
  <c r="B17" i="7"/>
  <c r="G16" i="7"/>
  <c r="E16" i="7"/>
  <c r="D16" i="7"/>
  <c r="B16" i="7"/>
  <c r="G15" i="7"/>
  <c r="E15" i="7"/>
  <c r="D15" i="7"/>
  <c r="B15" i="7"/>
  <c r="G14" i="7"/>
  <c r="E14" i="7"/>
  <c r="D14" i="7"/>
  <c r="B14" i="7"/>
  <c r="G13" i="7"/>
  <c r="E13" i="7"/>
  <c r="D13" i="7"/>
  <c r="B13" i="7"/>
  <c r="G12" i="7"/>
  <c r="E12" i="7"/>
  <c r="D12" i="7"/>
  <c r="B12" i="7"/>
  <c r="G11" i="7"/>
  <c r="E11" i="7"/>
  <c r="D11" i="7"/>
  <c r="B11" i="7"/>
  <c r="G10" i="7"/>
  <c r="E10" i="7"/>
  <c r="D10" i="7"/>
  <c r="B10" i="7"/>
  <c r="G9" i="7"/>
  <c r="E9" i="7"/>
  <c r="D9" i="7"/>
  <c r="B9" i="7"/>
  <c r="G8" i="7"/>
  <c r="E8" i="7"/>
  <c r="D8" i="7"/>
  <c r="B8" i="7"/>
  <c r="G7" i="7"/>
  <c r="E7" i="7"/>
  <c r="D7" i="7"/>
  <c r="B7" i="7"/>
  <c r="G6" i="7"/>
  <c r="E6" i="7"/>
  <c r="D6" i="7"/>
  <c r="B6" i="7"/>
  <c r="G5" i="7"/>
  <c r="E5" i="7"/>
  <c r="D5" i="7"/>
  <c r="B5" i="7"/>
  <c r="G4" i="7"/>
  <c r="E4" i="7"/>
  <c r="D4" i="7"/>
  <c r="B4" i="7"/>
  <c r="C8" i="6"/>
  <c r="C9" i="6"/>
  <c r="C10" i="6"/>
  <c r="C11" i="6"/>
  <c r="C12" i="6"/>
  <c r="C13" i="6"/>
  <c r="C14" i="6"/>
  <c r="C15" i="6"/>
  <c r="C16" i="6"/>
  <c r="C7" i="6"/>
  <c r="P2" i="6"/>
  <c r="I2" i="6"/>
  <c r="I69" i="3" l="1"/>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1" i="3"/>
  <c r="I30" i="3"/>
  <c r="I29" i="3"/>
  <c r="I28" i="3"/>
  <c r="I27" i="3"/>
  <c r="I26" i="3"/>
  <c r="I25" i="3"/>
  <c r="I24" i="3"/>
  <c r="I23" i="3"/>
  <c r="I22" i="3"/>
  <c r="I21" i="3"/>
  <c r="I20" i="3"/>
  <c r="I19" i="3"/>
  <c r="I17" i="3"/>
  <c r="I15" i="3"/>
  <c r="I13" i="3"/>
  <c r="I11" i="3"/>
  <c r="I9" i="3"/>
  <c r="I7" i="3"/>
  <c r="AR32" i="4" l="1"/>
  <c r="AR21" i="4"/>
  <c r="AA21" i="4"/>
  <c r="V21" i="4"/>
  <c r="F21" i="4"/>
  <c r="AA19" i="1"/>
  <c r="X19" i="1"/>
  <c r="W35" i="4"/>
  <c r="AR30" i="4"/>
  <c r="AR31" i="4"/>
  <c r="AR33" i="4"/>
  <c r="AR34" i="4"/>
  <c r="AR35" i="4"/>
  <c r="AR36" i="4"/>
  <c r="AR37" i="4"/>
  <c r="AR38" i="4"/>
  <c r="AR39" i="4"/>
  <c r="F20" i="4"/>
  <c r="F22" i="4"/>
  <c r="F23" i="4"/>
  <c r="F24" i="4"/>
  <c r="F25" i="4"/>
  <c r="F19" i="4"/>
  <c r="AA19" i="4"/>
  <c r="V19" i="4"/>
  <c r="S42" i="4"/>
  <c r="Z38" i="4"/>
  <c r="Z39" i="4"/>
  <c r="Z37" i="4"/>
  <c r="AR19" i="4"/>
  <c r="AA20" i="4"/>
  <c r="AA22" i="4"/>
  <c r="AA23" i="4"/>
  <c r="AA24" i="4"/>
  <c r="V20" i="4"/>
  <c r="V22" i="4"/>
  <c r="V23" i="4"/>
  <c r="V24" i="4"/>
  <c r="AR20" i="4"/>
  <c r="AR22" i="4"/>
  <c r="AR23" i="4"/>
  <c r="AR24" i="4"/>
  <c r="AK9" i="4"/>
  <c r="AC12" i="1"/>
  <c r="AJ7" i="4"/>
  <c r="Z11" i="4"/>
  <c r="AH14" i="4"/>
  <c r="B4" i="1"/>
  <c r="B3" i="1"/>
  <c r="B5" i="1"/>
  <c r="U13" i="1"/>
  <c r="U14" i="1"/>
  <c r="U15" i="1"/>
  <c r="U16" i="1"/>
  <c r="U17" i="1"/>
  <c r="U18" i="1"/>
  <c r="U19" i="1"/>
  <c r="U20" i="1"/>
  <c r="U21" i="1"/>
  <c r="AE9" i="1" l="1"/>
  <c r="B35" i="1"/>
  <c r="H35" i="1" s="1"/>
  <c r="B29" i="1"/>
  <c r="H29" i="1" s="1"/>
  <c r="B38" i="1"/>
  <c r="H38" i="1" s="1"/>
  <c r="B30" i="1"/>
  <c r="B37" i="1"/>
  <c r="H37" i="1" s="1"/>
  <c r="B33" i="1"/>
  <c r="H33" i="1" s="1"/>
  <c r="B36" i="1"/>
  <c r="H36" i="1" s="1"/>
  <c r="B31" i="1"/>
  <c r="B32" i="1"/>
  <c r="B34" i="1"/>
  <c r="H34" i="1" s="1"/>
  <c r="AR25" i="4"/>
  <c r="AC13" i="1"/>
  <c r="AC14" i="1"/>
  <c r="AC15" i="1"/>
  <c r="AC16" i="1"/>
  <c r="AC17" i="1"/>
  <c r="AC18" i="1"/>
  <c r="AC19" i="1"/>
  <c r="AC20" i="1"/>
  <c r="AC21" i="1"/>
  <c r="AA18" i="1"/>
  <c r="X18" i="1"/>
  <c r="Z13" i="1"/>
  <c r="Z14" i="1"/>
  <c r="Z15" i="1"/>
  <c r="Z16" i="1"/>
  <c r="Z17" i="1"/>
  <c r="Z18" i="1"/>
  <c r="Z19" i="1"/>
  <c r="Z20" i="1"/>
  <c r="Z21" i="1"/>
  <c r="Z12" i="1"/>
  <c r="U12" i="1"/>
  <c r="AA12" i="1"/>
  <c r="AA13" i="1"/>
  <c r="AA14" i="1"/>
  <c r="AA15" i="1"/>
  <c r="AA16" i="1"/>
  <c r="AA17" i="1"/>
  <c r="AA20" i="1"/>
  <c r="AA21" i="1"/>
  <c r="X13" i="1"/>
  <c r="X14" i="1"/>
  <c r="X15" i="1"/>
  <c r="X16" i="1"/>
  <c r="X17" i="1"/>
  <c r="X20" i="1"/>
  <c r="X21" i="1"/>
  <c r="X12" i="1"/>
  <c r="C31" i="1" l="1"/>
  <c r="H31" i="1"/>
  <c r="C29" i="1"/>
  <c r="C32" i="1"/>
  <c r="H32" i="1"/>
  <c r="C30" i="1"/>
  <c r="H30" i="1"/>
  <c r="M32" i="1"/>
  <c r="M31" i="1"/>
  <c r="M33" i="1"/>
  <c r="F29" i="1"/>
  <c r="D29" i="1"/>
  <c r="O29" i="1"/>
  <c r="E29" i="1"/>
  <c r="I29" i="1"/>
  <c r="G29" i="1"/>
  <c r="J29" i="1"/>
  <c r="K29" i="1" s="1"/>
  <c r="M30" i="1"/>
  <c r="F37" i="1"/>
  <c r="O37" i="1"/>
  <c r="P37" i="1" s="1"/>
  <c r="E37" i="1"/>
  <c r="G37" i="1"/>
  <c r="C37" i="1"/>
  <c r="I37" i="1"/>
  <c r="D37" i="1"/>
  <c r="M37" i="1"/>
  <c r="J37" i="1"/>
  <c r="K37" i="1" s="1"/>
  <c r="D33" i="1"/>
  <c r="F33" i="1"/>
  <c r="G33" i="1"/>
  <c r="I33" i="1"/>
  <c r="E33" i="1"/>
  <c r="O33" i="1"/>
  <c r="P33" i="1" s="1"/>
  <c r="J33" i="1"/>
  <c r="K33" i="1" s="1"/>
  <c r="C33" i="1"/>
  <c r="G35" i="1"/>
  <c r="C35" i="1"/>
  <c r="F35" i="1"/>
  <c r="E35" i="1"/>
  <c r="D35" i="1"/>
  <c r="O35" i="1"/>
  <c r="I35" i="1"/>
  <c r="J35" i="1"/>
  <c r="K35" i="1" s="1"/>
  <c r="M35" i="1"/>
  <c r="O30" i="1"/>
  <c r="P30" i="1" s="1"/>
  <c r="G30" i="1"/>
  <c r="E30" i="1"/>
  <c r="I30" i="1"/>
  <c r="D30" i="1"/>
  <c r="F30" i="1"/>
  <c r="J30" i="1"/>
  <c r="K30" i="1" s="1"/>
  <c r="I32" i="1"/>
  <c r="O32" i="1"/>
  <c r="Q32" i="1" s="1"/>
  <c r="D32" i="1"/>
  <c r="E32" i="1"/>
  <c r="G32" i="1"/>
  <c r="F32" i="1"/>
  <c r="J32" i="1"/>
  <c r="K32" i="1" s="1"/>
  <c r="O38" i="1"/>
  <c r="P38" i="1" s="1"/>
  <c r="F38" i="1"/>
  <c r="E38" i="1"/>
  <c r="I38" i="1"/>
  <c r="D38" i="1"/>
  <c r="G38" i="1"/>
  <c r="C38" i="1"/>
  <c r="M38" i="1"/>
  <c r="L38" i="1"/>
  <c r="J38" i="1"/>
  <c r="K38" i="1" s="1"/>
  <c r="C36" i="1"/>
  <c r="F36" i="1"/>
  <c r="O36" i="1"/>
  <c r="P36" i="1" s="1"/>
  <c r="D36" i="1"/>
  <c r="E36" i="1"/>
  <c r="I36" i="1"/>
  <c r="G36" i="1"/>
  <c r="J36" i="1"/>
  <c r="K36" i="1" s="1"/>
  <c r="M36" i="1"/>
  <c r="G34" i="1"/>
  <c r="C34" i="1"/>
  <c r="E34" i="1"/>
  <c r="F34" i="1"/>
  <c r="O34" i="1"/>
  <c r="P34" i="1" s="1"/>
  <c r="I34" i="1"/>
  <c r="D34" i="1"/>
  <c r="J34" i="1"/>
  <c r="K34" i="1" s="1"/>
  <c r="M34" i="1"/>
  <c r="E31" i="1"/>
  <c r="F31" i="1"/>
  <c r="I31" i="1"/>
  <c r="O31" i="1"/>
  <c r="D31" i="1"/>
  <c r="G31" i="1"/>
  <c r="J31" i="1"/>
  <c r="K31" i="1" s="1"/>
  <c r="M29" i="1"/>
  <c r="AG25" i="4"/>
  <c r="AD25" i="4"/>
  <c r="AC22" i="1"/>
  <c r="E38" i="4" s="1"/>
  <c r="L30" i="1" l="1"/>
  <c r="N30" i="1" s="1"/>
  <c r="Q30" i="1" s="1"/>
  <c r="L36" i="1"/>
  <c r="N36" i="1" s="1"/>
  <c r="Q36" i="1" s="1"/>
  <c r="L32" i="1"/>
  <c r="N32" i="1" s="1"/>
  <c r="P32" i="1" s="1"/>
  <c r="L37" i="1"/>
  <c r="N37" i="1" s="1"/>
  <c r="Q37" i="1" s="1"/>
  <c r="L35" i="1"/>
  <c r="N35" i="1" s="1"/>
  <c r="P35" i="1" s="1"/>
  <c r="L33" i="1"/>
  <c r="N33" i="1" s="1"/>
  <c r="Q33" i="1" s="1"/>
  <c r="L31" i="1"/>
  <c r="N31" i="1" s="1"/>
  <c r="P31" i="1" s="1"/>
  <c r="L34" i="1"/>
  <c r="N34" i="1" s="1"/>
  <c r="Q34" i="1" s="1"/>
  <c r="L29" i="1"/>
  <c r="N29" i="1" s="1"/>
  <c r="P29" i="1" s="1"/>
  <c r="N38" i="1"/>
  <c r="Q38" i="1"/>
  <c r="Q29" i="1" l="1"/>
  <c r="Q31" i="1"/>
  <c r="Q35" i="1"/>
  <c r="P28" i="1"/>
  <c r="Q28" i="1" l="1"/>
  <c r="R29" i="1" s="1"/>
  <c r="W29" i="1" s="1"/>
  <c r="E3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c-tech</author>
  </authors>
  <commentList>
    <comment ref="P10" authorId="0" shapeId="0" xr:uid="{00000000-0006-0000-0100-000001000000}">
      <text>
        <r>
          <rPr>
            <b/>
            <sz val="9"/>
            <color indexed="81"/>
            <rFont val="MS P ゴシック"/>
            <family val="3"/>
            <charset val="128"/>
          </rPr>
          <t>６６ｋＶ未満の特殊工事の記入について
　①１回線で多導体の場合は
　　　『６６ｋＶ相当』と記入する
　②２回線以上は
　　　『活線接近』，『市街地』を記入が出来る
　③６６ｋＶ相当の場合は
　　　『６６ｋＶ相当』と記入する</t>
        </r>
      </text>
    </comment>
  </commentList>
</comments>
</file>

<file path=xl/sharedStrings.xml><?xml version="1.0" encoding="utf-8"?>
<sst xmlns="http://schemas.openxmlformats.org/spreadsheetml/2006/main" count="984" uniqueCount="443">
  <si>
    <t>発注者</t>
    <rPh sb="0" eb="3">
      <t>ハッチュウシャ</t>
    </rPh>
    <phoneticPr fontId="2"/>
  </si>
  <si>
    <t>工事件名</t>
    <rPh sb="0" eb="2">
      <t>コウジ</t>
    </rPh>
    <rPh sb="2" eb="4">
      <t>ケンメイ</t>
    </rPh>
    <phoneticPr fontId="2"/>
  </si>
  <si>
    <t>電圧kV</t>
    <rPh sb="0" eb="2">
      <t>デンアツ</t>
    </rPh>
    <phoneticPr fontId="2"/>
  </si>
  <si>
    <t>回線数</t>
    <rPh sb="0" eb="3">
      <t>カイセンスウ</t>
    </rPh>
    <phoneticPr fontId="2"/>
  </si>
  <si>
    <t>導体数</t>
    <rPh sb="0" eb="2">
      <t>ドウタイ</t>
    </rPh>
    <rPh sb="2" eb="3">
      <t>スウ</t>
    </rPh>
    <phoneticPr fontId="2"/>
  </si>
  <si>
    <t>亘長</t>
    <rPh sb="0" eb="2">
      <t>コウチョウ</t>
    </rPh>
    <phoneticPr fontId="2"/>
  </si>
  <si>
    <t>基数</t>
    <rPh sb="0" eb="2">
      <t>キスウ</t>
    </rPh>
    <phoneticPr fontId="2"/>
  </si>
  <si>
    <t>自</t>
    <rPh sb="0" eb="1">
      <t>ジ</t>
    </rPh>
    <phoneticPr fontId="2"/>
  </si>
  <si>
    <t>至</t>
    <rPh sb="0" eb="1">
      <t>イタ</t>
    </rPh>
    <phoneticPr fontId="2"/>
  </si>
  <si>
    <t>年号</t>
    <rPh sb="0" eb="2">
      <t>ネンゴウ</t>
    </rPh>
    <phoneticPr fontId="2"/>
  </si>
  <si>
    <t>対象業務</t>
    <rPh sb="0" eb="2">
      <t>タイショウ</t>
    </rPh>
    <rPh sb="2" eb="4">
      <t>ギョウム</t>
    </rPh>
    <phoneticPr fontId="2"/>
  </si>
  <si>
    <t>指導監督的な実務経験の対象工事の概要</t>
    <rPh sb="0" eb="2">
      <t>シドウ</t>
    </rPh>
    <rPh sb="2" eb="5">
      <t>カントクテキ</t>
    </rPh>
    <rPh sb="6" eb="8">
      <t>ジツム</t>
    </rPh>
    <rPh sb="8" eb="10">
      <t>ケイケン</t>
    </rPh>
    <rPh sb="11" eb="13">
      <t>タイショウ</t>
    </rPh>
    <rPh sb="13" eb="15">
      <t>コウジ</t>
    </rPh>
    <rPh sb="16" eb="18">
      <t>ガイヨウ</t>
    </rPh>
    <phoneticPr fontId="2"/>
  </si>
  <si>
    <t>指導監督的な実務経験の対象期間</t>
    <rPh sb="0" eb="2">
      <t>シドウ</t>
    </rPh>
    <rPh sb="2" eb="5">
      <t>カントクテキ</t>
    </rPh>
    <rPh sb="6" eb="8">
      <t>ジツム</t>
    </rPh>
    <rPh sb="8" eb="10">
      <t>ケイケン</t>
    </rPh>
    <rPh sb="11" eb="13">
      <t>タイショウ</t>
    </rPh>
    <rPh sb="13" eb="15">
      <t>キカン</t>
    </rPh>
    <phoneticPr fontId="2"/>
  </si>
  <si>
    <t>平成</t>
    <rPh sb="0" eb="2">
      <t>ヘイセイ</t>
    </rPh>
    <phoneticPr fontId="2"/>
  </si>
  <si>
    <t>令和</t>
    <rPh sb="0" eb="1">
      <t>レイ</t>
    </rPh>
    <rPh sb="1" eb="2">
      <t>ワ</t>
    </rPh>
    <phoneticPr fontId="2"/>
  </si>
  <si>
    <t>電線太さ</t>
    <rPh sb="0" eb="2">
      <t>デンセン</t>
    </rPh>
    <rPh sb="2" eb="3">
      <t>フト</t>
    </rPh>
    <phoneticPr fontId="2"/>
  </si>
  <si>
    <t>工事区分</t>
    <rPh sb="0" eb="2">
      <t>コウジ</t>
    </rPh>
    <rPh sb="2" eb="4">
      <t>クブン</t>
    </rPh>
    <phoneticPr fontId="2"/>
  </si>
  <si>
    <t>昭和</t>
    <rPh sb="0" eb="2">
      <t>ショウワ</t>
    </rPh>
    <phoneticPr fontId="2"/>
  </si>
  <si>
    <t>沖縄電力</t>
    <rPh sb="0" eb="2">
      <t>オキナワ</t>
    </rPh>
    <rPh sb="2" eb="4">
      <t>デンリョク</t>
    </rPh>
    <phoneticPr fontId="2"/>
  </si>
  <si>
    <t>ＪＲ東日本</t>
    <rPh sb="2" eb="3">
      <t>ヒガシ</t>
    </rPh>
    <rPh sb="3" eb="5">
      <t>ニホン</t>
    </rPh>
    <phoneticPr fontId="2"/>
  </si>
  <si>
    <t>設備規模</t>
    <rPh sb="0" eb="2">
      <t>セツビ</t>
    </rPh>
    <rPh sb="2" eb="4">
      <t>キボ</t>
    </rPh>
    <phoneticPr fontId="2"/>
  </si>
  <si>
    <t>電圧</t>
    <rPh sb="0" eb="2">
      <t>デンアツ</t>
    </rPh>
    <phoneticPr fontId="2"/>
  </si>
  <si>
    <t>鉄塔工事</t>
    <rPh sb="0" eb="2">
      <t>テットウ</t>
    </rPh>
    <rPh sb="2" eb="4">
      <t>コウジ</t>
    </rPh>
    <phoneticPr fontId="2"/>
  </si>
  <si>
    <t>規模Ｐ</t>
    <rPh sb="0" eb="2">
      <t>キボ</t>
    </rPh>
    <phoneticPr fontId="2"/>
  </si>
  <si>
    <t>架線工事</t>
    <rPh sb="0" eb="2">
      <t>カセン</t>
    </rPh>
    <rPh sb="2" eb="4">
      <t>コウジ</t>
    </rPh>
    <phoneticPr fontId="2"/>
  </si>
  <si>
    <t>特殊工事</t>
    <rPh sb="0" eb="2">
      <t>トクシュ</t>
    </rPh>
    <rPh sb="2" eb="4">
      <t>コウジ</t>
    </rPh>
    <phoneticPr fontId="2"/>
  </si>
  <si>
    <t>条件</t>
    <rPh sb="0" eb="2">
      <t>ジョウケン</t>
    </rPh>
    <phoneticPr fontId="2"/>
  </si>
  <si>
    <t>∑①-③</t>
    <phoneticPr fontId="2"/>
  </si>
  <si>
    <t>特殊Ｐ
③</t>
    <rPh sb="0" eb="2">
      <t>トクシュ</t>
    </rPh>
    <phoneticPr fontId="2"/>
  </si>
  <si>
    <t>規模Ｐ
②</t>
    <rPh sb="0" eb="2">
      <t>キボ</t>
    </rPh>
    <phoneticPr fontId="2"/>
  </si>
  <si>
    <t>規模Ｐ
①</t>
    <rPh sb="0" eb="2">
      <t>キボ</t>
    </rPh>
    <phoneticPr fontId="2"/>
  </si>
  <si>
    <t>工事規模
合計Ｐ④</t>
    <rPh sb="0" eb="2">
      <t>コウジ</t>
    </rPh>
    <rPh sb="2" eb="4">
      <t>キボ</t>
    </rPh>
    <rPh sb="5" eb="7">
      <t>ゴウケイ</t>
    </rPh>
    <phoneticPr fontId="2"/>
  </si>
  <si>
    <t>実務歴
ポイント</t>
    <rPh sb="0" eb="2">
      <t>ジツム</t>
    </rPh>
    <rPh sb="2" eb="3">
      <t>レキ</t>
    </rPh>
    <phoneticPr fontId="2"/>
  </si>
  <si>
    <t>④×Ｃ</t>
    <phoneticPr fontId="2"/>
  </si>
  <si>
    <t>多導体</t>
    <rPh sb="0" eb="1">
      <t>タ</t>
    </rPh>
    <rPh sb="1" eb="3">
      <t>ドウタイ</t>
    </rPh>
    <phoneticPr fontId="2"/>
  </si>
  <si>
    <t>活線近接</t>
    <rPh sb="0" eb="2">
      <t>カッセン</t>
    </rPh>
    <rPh sb="2" eb="4">
      <t>キンセツ</t>
    </rPh>
    <phoneticPr fontId="2"/>
  </si>
  <si>
    <t>市街地</t>
    <rPh sb="0" eb="3">
      <t>シガイチ</t>
    </rPh>
    <phoneticPr fontId="2"/>
  </si>
  <si>
    <t>１基</t>
    <rPh sb="1" eb="2">
      <t>キ</t>
    </rPh>
    <phoneticPr fontId="2"/>
  </si>
  <si>
    <t>２基以上</t>
    <rPh sb="1" eb="2">
      <t>キ</t>
    </rPh>
    <rPh sb="2" eb="4">
      <t>イジョウ</t>
    </rPh>
    <phoneticPr fontId="2"/>
  </si>
  <si>
    <t>66kV未満</t>
    <rPh sb="4" eb="6">
      <t>ミマン</t>
    </rPh>
    <phoneticPr fontId="2"/>
  </si>
  <si>
    <t>66kV以上</t>
    <rPh sb="4" eb="6">
      <t>イジョウ</t>
    </rPh>
    <phoneticPr fontId="2"/>
  </si>
  <si>
    <t>２km未満</t>
    <rPh sb="3" eb="5">
      <t>ミマン</t>
    </rPh>
    <phoneticPr fontId="2"/>
  </si>
  <si>
    <t>２km以上</t>
    <rPh sb="3" eb="5">
      <t>イジョウ</t>
    </rPh>
    <phoneticPr fontId="2"/>
  </si>
  <si>
    <t>〇〇線新設工事</t>
    <rPh sb="2" eb="3">
      <t>セン</t>
    </rPh>
    <rPh sb="3" eb="5">
      <t>シンセツ</t>
    </rPh>
    <rPh sb="5" eb="7">
      <t>コウジ</t>
    </rPh>
    <phoneticPr fontId="2"/>
  </si>
  <si>
    <t>□□線電線張替工事</t>
    <rPh sb="2" eb="3">
      <t>セン</t>
    </rPh>
    <rPh sb="3" eb="5">
      <t>デンセン</t>
    </rPh>
    <rPh sb="5" eb="7">
      <t>ハリカ</t>
    </rPh>
    <rPh sb="7" eb="9">
      <t>コウジ</t>
    </rPh>
    <phoneticPr fontId="2"/>
  </si>
  <si>
    <t>対象№
(Ａ)</t>
    <rPh sb="0" eb="2">
      <t>タイショウ</t>
    </rPh>
    <phoneticPr fontId="2"/>
  </si>
  <si>
    <t>(Ｃ)</t>
    <phoneticPr fontId="2"/>
  </si>
  <si>
    <t>△△線撤去工事</t>
    <rPh sb="2" eb="3">
      <t>セン</t>
    </rPh>
    <rPh sb="3" eb="5">
      <t>テッキョ</t>
    </rPh>
    <rPh sb="5" eb="7">
      <t>コウジ</t>
    </rPh>
    <phoneticPr fontId="2"/>
  </si>
  <si>
    <t>××線建替工事</t>
    <rPh sb="2" eb="3">
      <t>セン</t>
    </rPh>
    <rPh sb="3" eb="5">
      <t>タテカ</t>
    </rPh>
    <rPh sb="5" eb="7">
      <t>コウジ</t>
    </rPh>
    <phoneticPr fontId="2"/>
  </si>
  <si>
    <t>安全担当</t>
    <rPh sb="0" eb="2">
      <t>アンゼン</t>
    </rPh>
    <rPh sb="2" eb="4">
      <t>タントウ</t>
    </rPh>
    <phoneticPr fontId="2"/>
  </si>
  <si>
    <t>技術担当</t>
    <rPh sb="0" eb="2">
      <t>ギジュツ</t>
    </rPh>
    <rPh sb="2" eb="4">
      <t>タントウ</t>
    </rPh>
    <phoneticPr fontId="2"/>
  </si>
  <si>
    <t>区分</t>
    <rPh sb="0" eb="2">
      <t>クブン</t>
    </rPh>
    <phoneticPr fontId="2"/>
  </si>
  <si>
    <t>Ｐ96制限</t>
    <rPh sb="3" eb="5">
      <t>セイゲン</t>
    </rPh>
    <phoneticPr fontId="2"/>
  </si>
  <si>
    <t>Ｐ無制限</t>
    <rPh sb="1" eb="4">
      <t>ムセイゲン</t>
    </rPh>
    <phoneticPr fontId="2"/>
  </si>
  <si>
    <t>新設</t>
    <rPh sb="0" eb="2">
      <t>シンセツ</t>
    </rPh>
    <phoneticPr fontId="2"/>
  </si>
  <si>
    <t>ＯＰＧＷ</t>
    <phoneticPr fontId="2"/>
  </si>
  <si>
    <t>電線張替</t>
    <rPh sb="0" eb="2">
      <t>デンセン</t>
    </rPh>
    <rPh sb="2" eb="4">
      <t>ハリカ</t>
    </rPh>
    <phoneticPr fontId="2"/>
  </si>
  <si>
    <t>撤去</t>
    <rPh sb="0" eb="2">
      <t>テッキョ</t>
    </rPh>
    <phoneticPr fontId="2"/>
  </si>
  <si>
    <t>＜指導監督的な実務経験の実務歴ポイント算定表＞</t>
    <rPh sb="1" eb="3">
      <t>シドウ</t>
    </rPh>
    <rPh sb="3" eb="6">
      <t>カントクテキ</t>
    </rPh>
    <rPh sb="7" eb="9">
      <t>ジツム</t>
    </rPh>
    <rPh sb="9" eb="11">
      <t>ケイケン</t>
    </rPh>
    <rPh sb="12" eb="14">
      <t>ジツム</t>
    </rPh>
    <rPh sb="14" eb="15">
      <t>レキ</t>
    </rPh>
    <rPh sb="19" eb="21">
      <t>サンテイ</t>
    </rPh>
    <rPh sb="21" eb="22">
      <t>ヒョウ</t>
    </rPh>
    <phoneticPr fontId="2"/>
  </si>
  <si>
    <t>入力規制の表引きDATA</t>
    <rPh sb="0" eb="2">
      <t>ニュウリョク</t>
    </rPh>
    <rPh sb="2" eb="4">
      <t>キセイ</t>
    </rPh>
    <rPh sb="5" eb="6">
      <t>ヒョウ</t>
    </rPh>
    <rPh sb="6" eb="7">
      <t>ビ</t>
    </rPh>
    <phoneticPr fontId="2"/>
  </si>
  <si>
    <t>110kV以上</t>
    <rPh sb="5" eb="7">
      <t>イジョウ</t>
    </rPh>
    <phoneticPr fontId="2"/>
  </si>
  <si>
    <t>鉄塔基数</t>
    <rPh sb="0" eb="2">
      <t>テットウ</t>
    </rPh>
    <rPh sb="2" eb="4">
      <t>キスウ</t>
    </rPh>
    <phoneticPr fontId="2"/>
  </si>
  <si>
    <t>鉄塔工事の規模Ｐ</t>
    <rPh sb="0" eb="2">
      <t>テットウ</t>
    </rPh>
    <rPh sb="2" eb="4">
      <t>コウジ</t>
    </rPh>
    <rPh sb="5" eb="7">
      <t>キボ</t>
    </rPh>
    <phoneticPr fontId="2"/>
  </si>
  <si>
    <t>電線工事の規模Ｐ</t>
    <rPh sb="0" eb="2">
      <t>デンセン</t>
    </rPh>
    <rPh sb="2" eb="4">
      <t>コウジ</t>
    </rPh>
    <rPh sb="5" eb="7">
      <t>キボ</t>
    </rPh>
    <phoneticPr fontId="2"/>
  </si>
  <si>
    <t>５km以上</t>
    <rPh sb="3" eb="5">
      <t>イジョウ</t>
    </rPh>
    <phoneticPr fontId="2"/>
  </si>
  <si>
    <t>規模Ｐ
合計</t>
    <rPh sb="0" eb="2">
      <t>キボ</t>
    </rPh>
    <rPh sb="4" eb="6">
      <t>ゴウケイ</t>
    </rPh>
    <phoneticPr fontId="2"/>
  </si>
  <si>
    <t>無制限</t>
    <rPh sb="0" eb="3">
      <t>ムセイゲン</t>
    </rPh>
    <phoneticPr fontId="2"/>
  </si>
  <si>
    <t>建替</t>
    <rPh sb="0" eb="2">
      <t>タテカ</t>
    </rPh>
    <phoneticPr fontId="2"/>
  </si>
  <si>
    <t>新設･建替</t>
    <rPh sb="0" eb="2">
      <t>シンセツ</t>
    </rPh>
    <rPh sb="3" eb="5">
      <t>タテカ</t>
    </rPh>
    <phoneticPr fontId="2"/>
  </si>
  <si>
    <t>１回線</t>
    <rPh sb="1" eb="3">
      <t>カイセン</t>
    </rPh>
    <phoneticPr fontId="2"/>
  </si>
  <si>
    <t>２回線</t>
    <rPh sb="1" eb="3">
      <t>カイセン</t>
    </rPh>
    <phoneticPr fontId="2"/>
  </si>
  <si>
    <t>４回線以上</t>
    <rPh sb="1" eb="3">
      <t>カイセン</t>
    </rPh>
    <rPh sb="3" eb="5">
      <t>カイイジョウ</t>
    </rPh>
    <phoneticPr fontId="2"/>
  </si>
  <si>
    <t>２回線以上</t>
    <rPh sb="1" eb="3">
      <t>カイセン</t>
    </rPh>
    <rPh sb="3" eb="5">
      <t>イジョウ</t>
    </rPh>
    <phoneticPr fontId="2"/>
  </si>
  <si>
    <t>66kV</t>
    <phoneticPr fontId="2"/>
  </si>
  <si>
    <t>0*****</t>
    <phoneticPr fontId="2"/>
  </si>
  <si>
    <t>*****0</t>
    <phoneticPr fontId="2"/>
  </si>
  <si>
    <t>******</t>
    <phoneticPr fontId="2"/>
  </si>
  <si>
    <t>*0****</t>
    <phoneticPr fontId="2"/>
  </si>
  <si>
    <t>**0***</t>
    <phoneticPr fontId="2"/>
  </si>
  <si>
    <t>***0**</t>
    <phoneticPr fontId="2"/>
  </si>
  <si>
    <t>****0*</t>
    <phoneticPr fontId="2"/>
  </si>
  <si>
    <t>教育委員会</t>
    <rPh sb="0" eb="2">
      <t>キョウイク</t>
    </rPh>
    <rPh sb="2" eb="5">
      <t>イインカイ</t>
    </rPh>
    <phoneticPr fontId="2"/>
  </si>
  <si>
    <t>P96制限</t>
    <rPh sb="3" eb="5">
      <t>セイゲン</t>
    </rPh>
    <phoneticPr fontId="2"/>
  </si>
  <si>
    <t>特記</t>
    <rPh sb="0" eb="2">
      <t>トッキ</t>
    </rPh>
    <phoneticPr fontId="2"/>
  </si>
  <si>
    <t>Ｐ制限
の有無</t>
    <rPh sb="1" eb="3">
      <t>セイゲン</t>
    </rPh>
    <rPh sb="5" eb="7">
      <t>ウム</t>
    </rPh>
    <phoneticPr fontId="2"/>
  </si>
  <si>
    <t>P96制限</t>
    <rPh sb="3" eb="5">
      <t>セイゲン</t>
    </rPh>
    <phoneticPr fontId="2"/>
  </si>
  <si>
    <t>ポイント
一次計算</t>
    <rPh sb="5" eb="7">
      <t>イチジ</t>
    </rPh>
    <rPh sb="7" eb="9">
      <t>ケイサン</t>
    </rPh>
    <phoneticPr fontId="2"/>
  </si>
  <si>
    <t>合　計</t>
    <rPh sb="0" eb="1">
      <t>ゴウ</t>
    </rPh>
    <rPh sb="2" eb="3">
      <t>ケイ</t>
    </rPh>
    <phoneticPr fontId="2"/>
  </si>
  <si>
    <t>表引き入力</t>
    <rPh sb="0" eb="1">
      <t>ヒョウ</t>
    </rPh>
    <rPh sb="1" eb="2">
      <t>ビ</t>
    </rPh>
    <rPh sb="3" eb="5">
      <t>ニュウリョク</t>
    </rPh>
    <phoneticPr fontId="2"/>
  </si>
  <si>
    <t>会社名</t>
  </si>
  <si>
    <t>会社名</t>
    <rPh sb="0" eb="3">
      <t>カイシャメイ</t>
    </rPh>
    <phoneticPr fontId="2"/>
  </si>
  <si>
    <t>氏　名</t>
    <rPh sb="0" eb="1">
      <t>シ</t>
    </rPh>
    <rPh sb="2" eb="3">
      <t>ナ</t>
    </rPh>
    <phoneticPr fontId="2"/>
  </si>
  <si>
    <t>＜指導監督的な実務経験の対象工事の概要・期間＞</t>
    <rPh sb="1" eb="3">
      <t>シドウ</t>
    </rPh>
    <rPh sb="3" eb="6">
      <t>カントクテキ</t>
    </rPh>
    <rPh sb="7" eb="9">
      <t>ジツム</t>
    </rPh>
    <rPh sb="9" eb="11">
      <t>ケイケン</t>
    </rPh>
    <rPh sb="12" eb="14">
      <t>タイショウ</t>
    </rPh>
    <rPh sb="14" eb="16">
      <t>コウジ</t>
    </rPh>
    <rPh sb="17" eb="19">
      <t>ガイヨウ</t>
    </rPh>
    <rPh sb="20" eb="22">
      <t>キカン</t>
    </rPh>
    <phoneticPr fontId="2"/>
  </si>
  <si>
    <t>工事規模
番号</t>
    <rPh sb="0" eb="2">
      <t>コウジ</t>
    </rPh>
    <rPh sb="2" eb="4">
      <t>キボ</t>
    </rPh>
    <rPh sb="5" eb="7">
      <t>バンゴウ</t>
    </rPh>
    <phoneticPr fontId="2"/>
  </si>
  <si>
    <t>↑↑↑↑（別紙）工事規模パターンを参照し、工事概要と一致する「工事規模番号」を入力</t>
    <rPh sb="5" eb="7">
      <t>ベッシ</t>
    </rPh>
    <rPh sb="8" eb="10">
      <t>コウジ</t>
    </rPh>
    <rPh sb="10" eb="12">
      <t>キボ</t>
    </rPh>
    <rPh sb="17" eb="19">
      <t>サンショウ</t>
    </rPh>
    <rPh sb="21" eb="23">
      <t>コウジ</t>
    </rPh>
    <rPh sb="23" eb="25">
      <t>ガイヨウ</t>
    </rPh>
    <rPh sb="26" eb="28">
      <t>イッチ</t>
    </rPh>
    <rPh sb="31" eb="33">
      <t>コウジ</t>
    </rPh>
    <rPh sb="33" eb="35">
      <t>キボ</t>
    </rPh>
    <rPh sb="35" eb="37">
      <t>バンゴウ</t>
    </rPh>
    <rPh sb="39" eb="41">
      <t>ニュウリョク</t>
    </rPh>
    <phoneticPr fontId="2"/>
  </si>
  <si>
    <t>送研現場代理人資格認定内申書</t>
    <phoneticPr fontId="10"/>
  </si>
  <si>
    <t>一般社団法人　送電線建設技術研究会</t>
    <rPh sb="0" eb="2">
      <t>イッパン</t>
    </rPh>
    <rPh sb="2" eb="4">
      <t>シャダン</t>
    </rPh>
    <rPh sb="4" eb="6">
      <t>ホウジン</t>
    </rPh>
    <rPh sb="7" eb="10">
      <t>ソウデンセン</t>
    </rPh>
    <rPh sb="10" eb="12">
      <t>ケンセツ</t>
    </rPh>
    <rPh sb="12" eb="14">
      <t>ギジュツ</t>
    </rPh>
    <rPh sb="14" eb="17">
      <t>ケンキュウカイ</t>
    </rPh>
    <phoneticPr fontId="10"/>
  </si>
  <si>
    <t>認定種別</t>
    <phoneticPr fontId="10"/>
  </si>
  <si>
    <t>現場代理人</t>
    <phoneticPr fontId="10"/>
  </si>
  <si>
    <t>上級現場代理人</t>
    <phoneticPr fontId="10"/>
  </si>
  <si>
    <t>支部</t>
    <rPh sb="0" eb="2">
      <t>シブ</t>
    </rPh>
    <phoneticPr fontId="10"/>
  </si>
  <si>
    <t>会社名</t>
    <phoneticPr fontId="10"/>
  </si>
  <si>
    <t>部課名又は</t>
    <phoneticPr fontId="10"/>
  </si>
  <si>
    <t>入社</t>
    <phoneticPr fontId="10"/>
  </si>
  <si>
    <t>整　理　番　号</t>
    <rPh sb="0" eb="1">
      <t>ヒトシ</t>
    </rPh>
    <rPh sb="2" eb="3">
      <t>リ</t>
    </rPh>
    <rPh sb="4" eb="5">
      <t>バン</t>
    </rPh>
    <rPh sb="6" eb="7">
      <t>ゴウ</t>
    </rPh>
    <phoneticPr fontId="10"/>
  </si>
  <si>
    <t>役職名</t>
    <phoneticPr fontId="10"/>
  </si>
  <si>
    <t>年月日</t>
    <phoneticPr fontId="10"/>
  </si>
  <si>
    <t>（ふりがな）</t>
    <phoneticPr fontId="10"/>
  </si>
  <si>
    <t>生年月日</t>
    <phoneticPr fontId="10"/>
  </si>
  <si>
    <t>－</t>
    <phoneticPr fontId="10"/>
  </si>
  <si>
    <t>氏名</t>
    <phoneticPr fontId="10"/>
  </si>
  <si>
    <t>住所</t>
    <phoneticPr fontId="10"/>
  </si>
  <si>
    <t>　　　　　　　　　　　　　　　　　　　　　　　　　　　　　　　　　　　　　　　　　　　　　　　　　　　　　　</t>
    <phoneticPr fontId="10"/>
  </si>
  <si>
    <t>資
格</t>
    <phoneticPr fontId="10"/>
  </si>
  <si>
    <t>取得年月日</t>
    <phoneticPr fontId="10"/>
  </si>
  <si>
    <t>証明証番号</t>
    <phoneticPr fontId="10"/>
  </si>
  <si>
    <t>実
務
経
験</t>
    <phoneticPr fontId="10"/>
  </si>
  <si>
    <t>職務期間</t>
    <phoneticPr fontId="10"/>
  </si>
  <si>
    <t>自</t>
    <phoneticPr fontId="10"/>
  </si>
  <si>
    <t>至</t>
    <phoneticPr fontId="10"/>
  </si>
  <si>
    <t>年</t>
    <rPh sb="0" eb="1">
      <t>ネン</t>
    </rPh>
    <phoneticPr fontId="10"/>
  </si>
  <si>
    <t>指導監督的な実務経験</t>
    <rPh sb="0" eb="2">
      <t>シドウ</t>
    </rPh>
    <rPh sb="2" eb="5">
      <t>カントクテキ</t>
    </rPh>
    <rPh sb="6" eb="8">
      <t>ジツム</t>
    </rPh>
    <rPh sb="8" eb="10">
      <t>ケイケン</t>
    </rPh>
    <phoneticPr fontId="10"/>
  </si>
  <si>
    <t>教育・講習・教習などの受講実績</t>
    <rPh sb="0" eb="2">
      <t>キョウイク</t>
    </rPh>
    <rPh sb="3" eb="5">
      <t>コウシュウ</t>
    </rPh>
    <rPh sb="6" eb="8">
      <t>キョウシュウ</t>
    </rPh>
    <rPh sb="11" eb="13">
      <t>ジュコウ</t>
    </rPh>
    <rPh sb="13" eb="15">
      <t>ジッセキ</t>
    </rPh>
    <phoneticPr fontId="10"/>
  </si>
  <si>
    <t>社内外の教育</t>
    <rPh sb="0" eb="3">
      <t>シャナイガイ</t>
    </rPh>
    <rPh sb="4" eb="6">
      <t>キョウイク</t>
    </rPh>
    <phoneticPr fontId="10"/>
  </si>
  <si>
    <t>受講年月</t>
    <rPh sb="0" eb="2">
      <t>ジュコウ</t>
    </rPh>
    <rPh sb="2" eb="4">
      <t>ネンゲツ</t>
    </rPh>
    <phoneticPr fontId="10"/>
  </si>
  <si>
    <t>種別または科目</t>
    <rPh sb="0" eb="2">
      <t>シュベツ</t>
    </rPh>
    <rPh sb="5" eb="7">
      <t>カモク</t>
    </rPh>
    <phoneticPr fontId="10"/>
  </si>
  <si>
    <t>取得年月</t>
    <rPh sb="0" eb="2">
      <t>シュトク</t>
    </rPh>
    <rPh sb="2" eb="4">
      <t>ネンゲツ</t>
    </rPh>
    <phoneticPr fontId="10"/>
  </si>
  <si>
    <t>必須</t>
    <rPh sb="0" eb="2">
      <t>ヒッスウ</t>
    </rPh>
    <phoneticPr fontId="10"/>
  </si>
  <si>
    <t>ポイント</t>
    <phoneticPr fontId="10"/>
  </si>
  <si>
    <t>㊞</t>
    <phoneticPr fontId="10"/>
  </si>
  <si>
    <t>送研現場代理人資格認定内申書記載要領</t>
  </si>
  <si>
    <t>上級現場代理人の場合、実務経験及び指導監督的実務経験の記録は現場代理人資格認定以降のものを記入する。</t>
  </si>
  <si>
    <t>a</t>
  </si>
  <si>
    <t>認定種別</t>
  </si>
  <si>
    <t>該当種別に○印を付す。</t>
  </si>
  <si>
    <t>e</t>
  </si>
  <si>
    <t>資格</t>
  </si>
  <si>
    <t>○○技術士（技術士法に基づく資格）、○級土木施工管理技士（建設業法に基づく資格）、第○種電気主任技術者</t>
  </si>
  <si>
    <t>b</t>
  </si>
  <si>
    <t>会社の正式名称</t>
  </si>
  <si>
    <t>第○種電気工事士（電気工事士法に基づく資格）、建設業法に基づく国土交通大臣特別認定監理技術者等取得した名称を記入する。</t>
  </si>
  <si>
    <t>c</t>
  </si>
  <si>
    <t>部課名または役職名</t>
  </si>
  <si>
    <t>特にないときは空白でよい。</t>
  </si>
  <si>
    <t>上級現場代理人資格認定申請者は、必ず１行目に現場代理人資格を記入する。</t>
  </si>
  <si>
    <t>d</t>
  </si>
  <si>
    <t>入社年月日</t>
  </si>
  <si>
    <t>現在所属する会社に入社した年月日</t>
  </si>
  <si>
    <t>f</t>
  </si>
  <si>
    <t>実務経験</t>
  </si>
  <si>
    <t>現在までの所属会社名、職務名を列記し下段に実務経験累計（実務経験とは・・・送電線建設工事にかかわる電気,土木等の施工に関する技術上の経験をいう）の年月を記入する。</t>
  </si>
  <si>
    <t>g</t>
  </si>
  <si>
    <t>指導監督的な実務経験</t>
  </si>
  <si>
    <t>上級現場代理人については、現場代理人相当の実務経験を記入する。</t>
  </si>
  <si>
    <t>「工事件名」欄は、現在までに工事監督者（指導監督的な実務経験）として従事した主要工事件名を記入する。</t>
    <rPh sb="3" eb="4">
      <t>ケン</t>
    </rPh>
    <phoneticPr fontId="2"/>
  </si>
  <si>
    <t>「対象業務」欄は、副現場代理人又は現場代理人不在時の責任者、安全担当、技術担当（多数の場合は筆頭者、又はこれと同等と認められる者）等について記入する。</t>
    <rPh sb="1" eb="3">
      <t>タイショウ</t>
    </rPh>
    <phoneticPr fontId="2"/>
  </si>
  <si>
    <t>認定種別</t>
    <rPh sb="0" eb="2">
      <t>ニンテイ</t>
    </rPh>
    <rPh sb="2" eb="4">
      <t>シュベツ</t>
    </rPh>
    <phoneticPr fontId="2"/>
  </si>
  <si>
    <t>現場代理人</t>
    <rPh sb="0" eb="2">
      <t>ゲンバ</t>
    </rPh>
    <rPh sb="2" eb="5">
      <t>ダイリニン</t>
    </rPh>
    <phoneticPr fontId="2"/>
  </si>
  <si>
    <t>上級現場代理人</t>
    <rPh sb="0" eb="2">
      <t>ジョウキュウ</t>
    </rPh>
    <rPh sb="2" eb="4">
      <t>ゲンバ</t>
    </rPh>
    <rPh sb="4" eb="7">
      <t>ダイリニン</t>
    </rPh>
    <phoneticPr fontId="2"/>
  </si>
  <si>
    <t>上級現場代理人の場合　指導監督的な実務経験の累計期間（ヵ月）</t>
    <rPh sb="0" eb="2">
      <t>ジョウキュウ</t>
    </rPh>
    <rPh sb="2" eb="4">
      <t>ゲンバ</t>
    </rPh>
    <rPh sb="4" eb="7">
      <t>ダイリニン</t>
    </rPh>
    <rPh sb="8" eb="10">
      <t>バアイ</t>
    </rPh>
    <rPh sb="11" eb="13">
      <t>シドウ</t>
    </rPh>
    <rPh sb="13" eb="16">
      <t>カントクテキ</t>
    </rPh>
    <rPh sb="17" eb="19">
      <t>ジツム</t>
    </rPh>
    <rPh sb="19" eb="21">
      <t>ケイケン</t>
    </rPh>
    <rPh sb="22" eb="24">
      <t>ルイケイ</t>
    </rPh>
    <rPh sb="24" eb="26">
      <t>キカン</t>
    </rPh>
    <rPh sb="28" eb="29">
      <t>ゲツ</t>
    </rPh>
    <phoneticPr fontId="2"/>
  </si>
  <si>
    <t>対象工事の概要は、様式ー１裏</t>
    <rPh sb="0" eb="2">
      <t>タイショウ</t>
    </rPh>
    <rPh sb="2" eb="4">
      <t>コウジ</t>
    </rPh>
    <rPh sb="5" eb="7">
      <t>ガイヨウ</t>
    </rPh>
    <rPh sb="9" eb="11">
      <t>ヨウシキ</t>
    </rPh>
    <rPh sb="13" eb="14">
      <t>ウラ</t>
    </rPh>
    <phoneticPr fontId="10"/>
  </si>
  <si>
    <t>上級現場代理人</t>
    <rPh sb="0" eb="2">
      <t>ジョウキュウ</t>
    </rPh>
    <rPh sb="2" eb="4">
      <t>ゲンバ</t>
    </rPh>
    <rPh sb="4" eb="7">
      <t>ダイリニン</t>
    </rPh>
    <phoneticPr fontId="2"/>
  </si>
  <si>
    <t>指導監督的な実務経験　対象工事の概要と期間、及び実務歴ポイント算定表</t>
    <rPh sb="0" eb="2">
      <t>シドウ</t>
    </rPh>
    <rPh sb="2" eb="5">
      <t>カントクテキ</t>
    </rPh>
    <rPh sb="6" eb="8">
      <t>ジツム</t>
    </rPh>
    <rPh sb="8" eb="10">
      <t>ケイケン</t>
    </rPh>
    <rPh sb="11" eb="13">
      <t>タイショウ</t>
    </rPh>
    <rPh sb="13" eb="15">
      <t>コウジ</t>
    </rPh>
    <rPh sb="16" eb="18">
      <t>ガイヨウ</t>
    </rPh>
    <rPh sb="19" eb="21">
      <t>キカン</t>
    </rPh>
    <rPh sb="22" eb="23">
      <t>オヨ</t>
    </rPh>
    <rPh sb="24" eb="26">
      <t>ジツム</t>
    </rPh>
    <rPh sb="26" eb="27">
      <t>レキ</t>
    </rPh>
    <rPh sb="31" eb="33">
      <t>サンテイ</t>
    </rPh>
    <rPh sb="33" eb="34">
      <t>ヒョウ</t>
    </rPh>
    <phoneticPr fontId="2"/>
  </si>
  <si>
    <t>認定職種</t>
    <rPh sb="0" eb="2">
      <t>ニンテイ</t>
    </rPh>
    <rPh sb="2" eb="4">
      <t>ショクシュ</t>
    </rPh>
    <phoneticPr fontId="2"/>
  </si>
  <si>
    <t>※現場代理人、上級現場代理人とも記入</t>
    <rPh sb="1" eb="3">
      <t>ゲンバ</t>
    </rPh>
    <rPh sb="3" eb="6">
      <t>ダイリニン</t>
    </rPh>
    <rPh sb="7" eb="9">
      <t>ジョウキュウ</t>
    </rPh>
    <rPh sb="9" eb="11">
      <t>ゲンバ</t>
    </rPh>
    <rPh sb="11" eb="14">
      <t>ダイリニン</t>
    </rPh>
    <rPh sb="16" eb="18">
      <t>キニュウ</t>
    </rPh>
    <phoneticPr fontId="2"/>
  </si>
  <si>
    <t>※現場代理人のみ</t>
    <phoneticPr fontId="2"/>
  </si>
  <si>
    <t>自動計算(保護)</t>
    <rPh sb="0" eb="2">
      <t>ジドウ</t>
    </rPh>
    <rPh sb="2" eb="4">
      <t>ケイサン</t>
    </rPh>
    <rPh sb="5" eb="7">
      <t>ホゴ</t>
    </rPh>
    <phoneticPr fontId="2"/>
  </si>
  <si>
    <t>「対象期間」欄は、対象期間が重複する場合は,重複期間を除外し算定して記入する。</t>
    <rPh sb="1" eb="3">
      <t>タイショウ</t>
    </rPh>
    <rPh sb="3" eb="5">
      <t>キカン</t>
    </rPh>
    <rPh sb="9" eb="11">
      <t>タイショウ</t>
    </rPh>
    <phoneticPr fontId="2"/>
  </si>
  <si>
    <t>ヵ月</t>
    <rPh sb="1" eb="2">
      <t>ゲツ</t>
    </rPh>
    <phoneticPr fontId="10"/>
  </si>
  <si>
    <t>現行制度を踏襲</t>
    <rPh sb="0" eb="2">
      <t>ゲンコウ</t>
    </rPh>
    <rPh sb="2" eb="4">
      <t>セイド</t>
    </rPh>
    <rPh sb="5" eb="7">
      <t>トウシュウ</t>
    </rPh>
    <phoneticPr fontId="2"/>
  </si>
  <si>
    <t>別紙</t>
    <rPh sb="0" eb="2">
      <t>ベッシ</t>
    </rPh>
    <phoneticPr fontId="2"/>
  </si>
  <si>
    <t>　実務歴ポイント算定に用いる　工事規模パターン</t>
    <rPh sb="1" eb="3">
      <t>ジツム</t>
    </rPh>
    <rPh sb="3" eb="4">
      <t>レキ</t>
    </rPh>
    <rPh sb="8" eb="10">
      <t>サンテイ</t>
    </rPh>
    <rPh sb="11" eb="12">
      <t>モチ</t>
    </rPh>
    <rPh sb="15" eb="17">
      <t>コウジ</t>
    </rPh>
    <rPh sb="17" eb="19">
      <t>キボ</t>
    </rPh>
    <phoneticPr fontId="2"/>
  </si>
  <si>
    <t>ｏｏ架線単独工事</t>
    <rPh sb="2" eb="4">
      <t>カセン</t>
    </rPh>
    <rPh sb="4" eb="6">
      <t>タンドク</t>
    </rPh>
    <rPh sb="6" eb="8">
      <t>コウジ</t>
    </rPh>
    <phoneticPr fontId="2"/>
  </si>
  <si>
    <t>新様式－１表</t>
    <rPh sb="0" eb="1">
      <t>シン</t>
    </rPh>
    <rPh sb="1" eb="3">
      <t>ヨウシキ</t>
    </rPh>
    <rPh sb="5" eb="6">
      <t>オモテ</t>
    </rPh>
    <phoneticPr fontId="10"/>
  </si>
  <si>
    <t>版</t>
    <rPh sb="0" eb="1">
      <t>ハン</t>
    </rPh>
    <phoneticPr fontId="13"/>
  </si>
  <si>
    <t>更新日</t>
    <rPh sb="0" eb="3">
      <t>コウシンビ</t>
    </rPh>
    <phoneticPr fontId="13"/>
  </si>
  <si>
    <t>更新内容</t>
  </si>
  <si>
    <t>Ver.201909</t>
    <phoneticPr fontId="10"/>
  </si>
  <si>
    <t>Ver.201909.2</t>
    <phoneticPr fontId="2"/>
  </si>
  <si>
    <t>新規作成
実務歴ポイント制に対応</t>
    <rPh sb="0" eb="2">
      <t>シンキ</t>
    </rPh>
    <rPh sb="2" eb="4">
      <t>サクセイ</t>
    </rPh>
    <rPh sb="5" eb="7">
      <t>ジツム</t>
    </rPh>
    <rPh sb="7" eb="8">
      <t>レキ</t>
    </rPh>
    <rPh sb="12" eb="13">
      <t>セイ</t>
    </rPh>
    <rPh sb="14" eb="16">
      <t>タイオウ</t>
    </rPh>
    <phoneticPr fontId="13"/>
  </si>
  <si>
    <t xml:space="preserve">（表）
現場代理人の実務歴ポイント合計欄に記載の（１９６Ｐ以上）を（１９２Ｐ以上）に訂正
（裏）
上級現場代理人の実務経験対象期間に1/2対象の選択機能を追加
実務歴ポイント算定表の「対象№１」「P96対象」の計算式の誤りを訂正
</t>
    <rPh sb="1" eb="2">
      <t>オモテ</t>
    </rPh>
    <rPh sb="4" eb="6">
      <t>ゲンバ</t>
    </rPh>
    <rPh sb="6" eb="9">
      <t>ダイリニン</t>
    </rPh>
    <rPh sb="10" eb="12">
      <t>ジツム</t>
    </rPh>
    <rPh sb="12" eb="13">
      <t>レキ</t>
    </rPh>
    <rPh sb="17" eb="19">
      <t>ゴウケイ</t>
    </rPh>
    <rPh sb="19" eb="20">
      <t>ラン</t>
    </rPh>
    <rPh sb="21" eb="23">
      <t>キサイ</t>
    </rPh>
    <rPh sb="29" eb="31">
      <t>イジョウ</t>
    </rPh>
    <rPh sb="38" eb="40">
      <t>イジョウ</t>
    </rPh>
    <rPh sb="42" eb="44">
      <t>テイセイ</t>
    </rPh>
    <rPh sb="46" eb="47">
      <t>ウラ</t>
    </rPh>
    <rPh sb="49" eb="51">
      <t>ジョウキュウ</t>
    </rPh>
    <rPh sb="51" eb="53">
      <t>ゲンバ</t>
    </rPh>
    <rPh sb="53" eb="56">
      <t>ダイリニン</t>
    </rPh>
    <rPh sb="57" eb="59">
      <t>ジツム</t>
    </rPh>
    <rPh sb="59" eb="61">
      <t>ケイケン</t>
    </rPh>
    <rPh sb="61" eb="63">
      <t>タイショウ</t>
    </rPh>
    <rPh sb="63" eb="65">
      <t>キカン</t>
    </rPh>
    <rPh sb="69" eb="71">
      <t>タイショウ</t>
    </rPh>
    <rPh sb="72" eb="74">
      <t>センタク</t>
    </rPh>
    <rPh sb="74" eb="76">
      <t>キノウ</t>
    </rPh>
    <rPh sb="77" eb="79">
      <t>ツイカ</t>
    </rPh>
    <rPh sb="80" eb="82">
      <t>ジツム</t>
    </rPh>
    <rPh sb="82" eb="83">
      <t>レキ</t>
    </rPh>
    <rPh sb="87" eb="89">
      <t>サンテイ</t>
    </rPh>
    <rPh sb="89" eb="90">
      <t>ヒョウ</t>
    </rPh>
    <rPh sb="92" eb="94">
      <t>タイショウ</t>
    </rPh>
    <rPh sb="101" eb="103">
      <t>タイショウ</t>
    </rPh>
    <rPh sb="105" eb="108">
      <t>ケイサンシキ</t>
    </rPh>
    <rPh sb="109" eb="110">
      <t>アヤマ</t>
    </rPh>
    <rPh sb="112" eb="114">
      <t>テイセイ</t>
    </rPh>
    <phoneticPr fontId="2"/>
  </si>
  <si>
    <t>Ver.201909.2.1</t>
    <phoneticPr fontId="2"/>
  </si>
  <si>
    <t>（表）
年号表示欄の年号に「令和」を追加し「昭和、平成、令和」の選択式に訂正</t>
    <rPh sb="1" eb="2">
      <t>オモテ</t>
    </rPh>
    <rPh sb="4" eb="6">
      <t>ネンゴウ</t>
    </rPh>
    <rPh sb="6" eb="8">
      <t>ヒョウジ</t>
    </rPh>
    <rPh sb="8" eb="9">
      <t>ラン</t>
    </rPh>
    <rPh sb="10" eb="12">
      <t>ネンゴウ</t>
    </rPh>
    <rPh sb="14" eb="15">
      <t>レイ</t>
    </rPh>
    <rPh sb="15" eb="16">
      <t>ワ</t>
    </rPh>
    <rPh sb="18" eb="20">
      <t>ツイカ</t>
    </rPh>
    <rPh sb="22" eb="24">
      <t>ショウワ</t>
    </rPh>
    <rPh sb="25" eb="27">
      <t>ヘイセイ</t>
    </rPh>
    <rPh sb="28" eb="29">
      <t>レイ</t>
    </rPh>
    <rPh sb="29" eb="30">
      <t>ワ</t>
    </rPh>
    <rPh sb="32" eb="34">
      <t>センタク</t>
    </rPh>
    <rPh sb="34" eb="35">
      <t>シキ</t>
    </rPh>
    <rPh sb="36" eb="38">
      <t>テイセイ</t>
    </rPh>
    <phoneticPr fontId="2"/>
  </si>
  <si>
    <t>特記事項</t>
    <rPh sb="0" eb="2">
      <t>トッキ</t>
    </rPh>
    <rPh sb="2" eb="4">
      <t>ジコウ</t>
    </rPh>
    <phoneticPr fontId="2"/>
  </si>
  <si>
    <t>特殊
工事</t>
    <rPh sb="0" eb="2">
      <t>トクシュ</t>
    </rPh>
    <rPh sb="3" eb="5">
      <t>コウジ</t>
    </rPh>
    <phoneticPr fontId="2"/>
  </si>
  <si>
    <t>電線
太さ</t>
    <rPh sb="0" eb="2">
      <t>デンセン</t>
    </rPh>
    <rPh sb="3" eb="4">
      <t>フト</t>
    </rPh>
    <phoneticPr fontId="2"/>
  </si>
  <si>
    <t>亘長
km</t>
    <rPh sb="0" eb="2">
      <t>コウチョウ</t>
    </rPh>
    <phoneticPr fontId="2"/>
  </si>
  <si>
    <t>月数
(Ｃ)</t>
    <rPh sb="0" eb="1">
      <t>ゲツ</t>
    </rPh>
    <rPh sb="1" eb="2">
      <t>スウ</t>
    </rPh>
    <phoneticPr fontId="2"/>
  </si>
  <si>
    <t>実務
期間
月数</t>
    <rPh sb="0" eb="2">
      <t>ジツム</t>
    </rPh>
    <rPh sb="3" eb="5">
      <t>キカン</t>
    </rPh>
    <rPh sb="6" eb="8">
      <t>ツキスウ</t>
    </rPh>
    <phoneticPr fontId="2"/>
  </si>
  <si>
    <t>＊＊架線単独撤去工事</t>
    <rPh sb="2" eb="4">
      <t>カセン</t>
    </rPh>
    <rPh sb="4" eb="6">
      <t>タンドク</t>
    </rPh>
    <rPh sb="6" eb="8">
      <t>テッキョ</t>
    </rPh>
    <rPh sb="8" eb="10">
      <t>コウジ</t>
    </rPh>
    <phoneticPr fontId="2"/>
  </si>
  <si>
    <t>撤去架線単</t>
    <rPh sb="0" eb="2">
      <t>テッキョ</t>
    </rPh>
    <rPh sb="2" eb="4">
      <t>カセン</t>
    </rPh>
    <rPh sb="4" eb="5">
      <t>タン</t>
    </rPh>
    <phoneticPr fontId="2"/>
  </si>
  <si>
    <t>撤去鉄塔単</t>
    <rPh sb="0" eb="2">
      <t>テッキョ</t>
    </rPh>
    <rPh sb="2" eb="4">
      <t>テットウ</t>
    </rPh>
    <rPh sb="4" eb="5">
      <t>タン</t>
    </rPh>
    <phoneticPr fontId="2"/>
  </si>
  <si>
    <t>架線単</t>
    <rPh sb="0" eb="2">
      <t>カセン</t>
    </rPh>
    <rPh sb="2" eb="3">
      <t>タン</t>
    </rPh>
    <phoneticPr fontId="2"/>
  </si>
  <si>
    <t>鉄塔単</t>
    <rPh sb="0" eb="2">
      <t>テットウ</t>
    </rPh>
    <rPh sb="2" eb="3">
      <t>タン</t>
    </rPh>
    <phoneticPr fontId="2"/>
  </si>
  <si>
    <t>（参考）法令で定められた教育・技能講習又は教習</t>
    <rPh sb="1" eb="3">
      <t>サンコウ</t>
    </rPh>
    <rPh sb="4" eb="6">
      <t>ホウレイ</t>
    </rPh>
    <rPh sb="7" eb="8">
      <t>サダ</t>
    </rPh>
    <rPh sb="12" eb="14">
      <t>キョウイク</t>
    </rPh>
    <rPh sb="15" eb="17">
      <t>ギノウ</t>
    </rPh>
    <rPh sb="17" eb="19">
      <t>コウシュウ</t>
    </rPh>
    <rPh sb="19" eb="20">
      <t>マタ</t>
    </rPh>
    <rPh sb="21" eb="23">
      <t>キョウシュウ</t>
    </rPh>
    <phoneticPr fontId="10"/>
  </si>
  <si>
    <t>Ver.2020.01</t>
    <phoneticPr fontId="2"/>
  </si>
  <si>
    <t>2020/6教育委員会（文書審議）における変更事項
・実務歴ポイントのうち，特殊工事に「新幹線横断」「高速道路横断」を追加
・実務歴ポイントの96制限工事に，
　⇒撤去工事として「鉄塔・架線の単独工事」を追加
　⇒改良工事として「基礎工事を伴う鉄塔嵩上工事」を追加
・（裏）対象工事の工事内容を追記できるよう「特記事項」欄を追加</t>
    <rPh sb="6" eb="8">
      <t>キョウイク</t>
    </rPh>
    <rPh sb="8" eb="11">
      <t>イインカイ</t>
    </rPh>
    <rPh sb="12" eb="14">
      <t>ブンショ</t>
    </rPh>
    <rPh sb="14" eb="16">
      <t>シンギ</t>
    </rPh>
    <rPh sb="21" eb="23">
      <t>ヘンコウ</t>
    </rPh>
    <rPh sb="23" eb="25">
      <t>ジコウ</t>
    </rPh>
    <rPh sb="27" eb="29">
      <t>ジツム</t>
    </rPh>
    <rPh sb="29" eb="30">
      <t>レキ</t>
    </rPh>
    <rPh sb="38" eb="40">
      <t>トクシュ</t>
    </rPh>
    <rPh sb="40" eb="42">
      <t>コウジ</t>
    </rPh>
    <rPh sb="44" eb="47">
      <t>シンカンセン</t>
    </rPh>
    <rPh sb="47" eb="49">
      <t>オウダン</t>
    </rPh>
    <rPh sb="51" eb="53">
      <t>コウソク</t>
    </rPh>
    <rPh sb="53" eb="55">
      <t>ドウロ</t>
    </rPh>
    <rPh sb="55" eb="57">
      <t>オウダン</t>
    </rPh>
    <rPh sb="59" eb="61">
      <t>ツイカ</t>
    </rPh>
    <rPh sb="63" eb="65">
      <t>ジツム</t>
    </rPh>
    <rPh sb="65" eb="66">
      <t>レキ</t>
    </rPh>
    <rPh sb="73" eb="75">
      <t>セイゲン</t>
    </rPh>
    <rPh sb="75" eb="77">
      <t>コウジ</t>
    </rPh>
    <rPh sb="82" eb="84">
      <t>テッキョ</t>
    </rPh>
    <rPh sb="84" eb="86">
      <t>コウジ</t>
    </rPh>
    <rPh sb="90" eb="92">
      <t>テットウ</t>
    </rPh>
    <rPh sb="93" eb="95">
      <t>カセン</t>
    </rPh>
    <rPh sb="96" eb="98">
      <t>タンドク</t>
    </rPh>
    <rPh sb="98" eb="100">
      <t>コウジ</t>
    </rPh>
    <rPh sb="102" eb="104">
      <t>ツイカ</t>
    </rPh>
    <rPh sb="107" eb="109">
      <t>カイリョウ</t>
    </rPh>
    <rPh sb="109" eb="111">
      <t>コウジ</t>
    </rPh>
    <rPh sb="115" eb="117">
      <t>キソ</t>
    </rPh>
    <rPh sb="117" eb="119">
      <t>コウジ</t>
    </rPh>
    <rPh sb="120" eb="121">
      <t>トモナ</t>
    </rPh>
    <rPh sb="122" eb="124">
      <t>テットウ</t>
    </rPh>
    <rPh sb="124" eb="126">
      <t>カサアゲ</t>
    </rPh>
    <rPh sb="126" eb="128">
      <t>コウジ</t>
    </rPh>
    <rPh sb="130" eb="132">
      <t>ツイカ</t>
    </rPh>
    <rPh sb="135" eb="136">
      <t>ウラ</t>
    </rPh>
    <rPh sb="137" eb="139">
      <t>タイショウ</t>
    </rPh>
    <rPh sb="139" eb="141">
      <t>コウジ</t>
    </rPh>
    <rPh sb="142" eb="144">
      <t>コウジ</t>
    </rPh>
    <rPh sb="144" eb="146">
      <t>ナイヨウ</t>
    </rPh>
    <rPh sb="147" eb="149">
      <t>ツイキ</t>
    </rPh>
    <rPh sb="155" eb="157">
      <t>トッキ</t>
    </rPh>
    <rPh sb="157" eb="159">
      <t>ジコウ</t>
    </rPh>
    <rPh sb="160" eb="161">
      <t>ラン</t>
    </rPh>
    <rPh sb="162" eb="164">
      <t>ツイカ</t>
    </rPh>
    <phoneticPr fontId="2"/>
  </si>
  <si>
    <t>Ver.2021.01</t>
    <phoneticPr fontId="2"/>
  </si>
  <si>
    <t>新様式－１裏</t>
    <phoneticPr fontId="2"/>
  </si>
  <si>
    <t>手入力</t>
    <rPh sb="0" eb="1">
      <t>テ</t>
    </rPh>
    <rPh sb="1" eb="3">
      <t>ニュウリョク</t>
    </rPh>
    <phoneticPr fontId="2"/>
  </si>
  <si>
    <t>規定値(保護)</t>
    <rPh sb="0" eb="3">
      <t>キテイチ</t>
    </rPh>
    <rPh sb="4" eb="6">
      <t>ホゴ</t>
    </rPh>
    <phoneticPr fontId="2"/>
  </si>
  <si>
    <t>和暦表示</t>
    <rPh sb="0" eb="2">
      <t>ワレキ</t>
    </rPh>
    <rPh sb="2" eb="4">
      <t>ヒョウジ</t>
    </rPh>
    <phoneticPr fontId="2"/>
  </si>
  <si>
    <t>〇</t>
  </si>
  <si>
    <t>〇</t>
    <phoneticPr fontId="2"/>
  </si>
  <si>
    <t>送研</t>
    <rPh sb="0" eb="1">
      <t>ソウケン</t>
    </rPh>
    <phoneticPr fontId="2"/>
  </si>
  <si>
    <t>太郎</t>
    <rPh sb="0" eb="1">
      <t>タロウ</t>
    </rPh>
    <phoneticPr fontId="2"/>
  </si>
  <si>
    <t>データ入力方法の凡例（セル色）</t>
    <rPh sb="3" eb="5">
      <t>ニュウリョク</t>
    </rPh>
    <rPh sb="5" eb="7">
      <t>ホウホウ</t>
    </rPh>
    <rPh sb="8" eb="10">
      <t>ハンレイ</t>
    </rPh>
    <rPh sb="13" eb="14">
      <t>ショク</t>
    </rPh>
    <phoneticPr fontId="2"/>
  </si>
  <si>
    <t>※様式-1表より</t>
    <rPh sb="1" eb="3">
      <t>ヨウシキ</t>
    </rPh>
    <rPh sb="5" eb="6">
      <t>オモテ</t>
    </rPh>
    <phoneticPr fontId="2"/>
  </si>
  <si>
    <t>西暦入力（yyyy/mm）</t>
    <rPh sb="0" eb="2">
      <t>セイレキ</t>
    </rPh>
    <rPh sb="2" eb="4">
      <t>ニュウリョク</t>
    </rPh>
    <phoneticPr fontId="2"/>
  </si>
  <si>
    <t>資格要件
（192Ｐ以上）</t>
    <rPh sb="0" eb="2">
      <t>シカク</t>
    </rPh>
    <rPh sb="2" eb="4">
      <t>ヨウケン</t>
    </rPh>
    <rPh sb="10" eb="12">
      <t>イジョウ</t>
    </rPh>
    <phoneticPr fontId="2"/>
  </si>
  <si>
    <t>新幹線横断</t>
    <rPh sb="0" eb="3">
      <t>シンカンセン</t>
    </rPh>
    <rPh sb="3" eb="5">
      <t>オウダン</t>
    </rPh>
    <phoneticPr fontId="2"/>
  </si>
  <si>
    <t>その他特殊</t>
    <rPh sb="2" eb="3">
      <t>タ</t>
    </rPh>
    <rPh sb="3" eb="5">
      <t>トクシュ</t>
    </rPh>
    <phoneticPr fontId="2"/>
  </si>
  <si>
    <t>高速道横断</t>
    <rPh sb="0" eb="2">
      <t>コウソク</t>
    </rPh>
    <rPh sb="3" eb="5">
      <t>オウダン</t>
    </rPh>
    <phoneticPr fontId="2"/>
  </si>
  <si>
    <t>適用</t>
    <rPh sb="0" eb="2">
      <t>テキヨウ</t>
    </rPh>
    <phoneticPr fontId="2"/>
  </si>
  <si>
    <t>適用年度</t>
    <rPh sb="0" eb="2">
      <t>テキヨウ</t>
    </rPh>
    <rPh sb="2" eb="4">
      <t>ネンド</t>
    </rPh>
    <phoneticPr fontId="2"/>
  </si>
  <si>
    <t>多導体工事の場合</t>
    <rPh sb="0" eb="1">
      <t>タ</t>
    </rPh>
    <rPh sb="1" eb="3">
      <t>ドウタイ</t>
    </rPh>
    <rPh sb="3" eb="5">
      <t>コウジ</t>
    </rPh>
    <rPh sb="6" eb="8">
      <t>バアイ</t>
    </rPh>
    <phoneticPr fontId="2"/>
  </si>
  <si>
    <t>基準工事規模</t>
    <rPh sb="0" eb="2">
      <t>キジュン</t>
    </rPh>
    <rPh sb="2" eb="4">
      <t>コウジ</t>
    </rPh>
    <rPh sb="4" eb="6">
      <t>キボ</t>
    </rPh>
    <phoneticPr fontId="2"/>
  </si>
  <si>
    <t>現行制度を踏襲</t>
    <rPh sb="0" eb="1">
      <t>ゲンコウ</t>
    </rPh>
    <rPh sb="1" eb="3">
      <t>セイド</t>
    </rPh>
    <rPh sb="4" eb="6">
      <t>トウシュウ</t>
    </rPh>
    <phoneticPr fontId="2"/>
  </si>
  <si>
    <t>活線近接，市街地の特殊工事の場合</t>
    <rPh sb="0" eb="2">
      <t>カッセン</t>
    </rPh>
    <rPh sb="2" eb="4">
      <t>キンセツ</t>
    </rPh>
    <rPh sb="5" eb="8">
      <t>シガイチ</t>
    </rPh>
    <rPh sb="9" eb="11">
      <t>トクシュ</t>
    </rPh>
    <rPh sb="10" eb="12">
      <t>コウジ</t>
    </rPh>
    <rPh sb="13" eb="15">
      <t>バアイ</t>
    </rPh>
    <phoneticPr fontId="2"/>
  </si>
  <si>
    <t>〇2020導入</t>
    <rPh sb="5" eb="7">
      <t>ドウニュウ</t>
    </rPh>
    <phoneticPr fontId="2"/>
  </si>
  <si>
    <t>〇現行制度にある「66kV・１回線・１基以の撤去工事」と同等の撤去工事で「鉄塔」と「電線」を個別に実施する工事</t>
    <rPh sb="15" eb="17">
      <t>カイセン</t>
    </rPh>
    <rPh sb="19" eb="20">
      <t>キ</t>
    </rPh>
    <rPh sb="20" eb="21">
      <t>イ</t>
    </rPh>
    <rPh sb="22" eb="24">
      <t>テッキョ</t>
    </rPh>
    <rPh sb="24" eb="26">
      <t>コウジ</t>
    </rPh>
    <rPh sb="28" eb="30">
      <t>ドウトウ</t>
    </rPh>
    <rPh sb="31" eb="33">
      <t>テッキョ</t>
    </rPh>
    <rPh sb="33" eb="35">
      <t>コウジ</t>
    </rPh>
    <rPh sb="37" eb="39">
      <t>テットウ</t>
    </rPh>
    <rPh sb="42" eb="44">
      <t>デンセン</t>
    </rPh>
    <rPh sb="46" eb="48">
      <t>コベツ</t>
    </rPh>
    <rPh sb="49" eb="51">
      <t>ジッシ</t>
    </rPh>
    <rPh sb="53" eb="55">
      <t>コウジ</t>
    </rPh>
    <phoneticPr fontId="2"/>
  </si>
  <si>
    <t>〇2020導入</t>
    <phoneticPr fontId="2"/>
  </si>
  <si>
    <t>〇現行制度にある「66kV・１回線・１基以の撤去工事」と同等の撤去工事で「鉄塔」と「電線」を個別に実施する工事</t>
    <phoneticPr fontId="2"/>
  </si>
  <si>
    <t>卒業年月</t>
    <phoneticPr fontId="10"/>
  </si>
  <si>
    <t>(</t>
    <phoneticPr fontId="2"/>
  </si>
  <si>
    <t>)</t>
    <phoneticPr fontId="2"/>
  </si>
  <si>
    <t>（</t>
    <phoneticPr fontId="2"/>
  </si>
  <si>
    <t>歳)</t>
    <phoneticPr fontId="2"/>
  </si>
  <si>
    <t>）</t>
    <phoneticPr fontId="2"/>
  </si>
  <si>
    <t>現在</t>
    <rPh sb="0" eb="2">
      <t>ゲンザイ</t>
    </rPh>
    <phoneticPr fontId="2"/>
  </si>
  <si>
    <t>最終
学歴</t>
    <phoneticPr fontId="10"/>
  </si>
  <si>
    <t>学校・学科名</t>
    <rPh sb="3" eb="5">
      <t>ガッカ</t>
    </rPh>
    <rPh sb="5" eb="6">
      <t>メイ</t>
    </rPh>
    <phoneticPr fontId="10"/>
  </si>
  <si>
    <t>実務月数</t>
    <rPh sb="0" eb="2">
      <t>ジツム</t>
    </rPh>
    <rPh sb="2" eb="4">
      <t>ツキスウ</t>
    </rPh>
    <phoneticPr fontId="10"/>
  </si>
  <si>
    <t>資格名称</t>
    <rPh sb="0" eb="2">
      <t>シカク</t>
    </rPh>
    <rPh sb="2" eb="4">
      <t>メイショウ</t>
    </rPh>
    <phoneticPr fontId="2"/>
  </si>
  <si>
    <t>所属の会社/部署/職務等</t>
    <rPh sb="0" eb="2">
      <t>ショゾク</t>
    </rPh>
    <rPh sb="3" eb="5">
      <t>ガイシャ</t>
    </rPh>
    <rPh sb="6" eb="8">
      <t>ブショ</t>
    </rPh>
    <phoneticPr fontId="10"/>
  </si>
  <si>
    <t>月数</t>
    <rPh sb="0" eb="2">
      <t>ツキスウ</t>
    </rPh>
    <phoneticPr fontId="2"/>
  </si>
  <si>
    <t>実務経験累計　年・月</t>
    <rPh sb="7" eb="8">
      <t>ネン</t>
    </rPh>
    <rPh sb="9" eb="10">
      <t>ツキ</t>
    </rPh>
    <phoneticPr fontId="10"/>
  </si>
  <si>
    <t>ヶ月</t>
    <rPh sb="1" eb="2">
      <t>ツキ</t>
    </rPh>
    <phoneticPr fontId="10"/>
  </si>
  <si>
    <t>認定種別</t>
    <rPh sb="0" eb="2">
      <t>ニンテイ</t>
    </rPh>
    <phoneticPr fontId="2"/>
  </si>
  <si>
    <t>履修科目</t>
    <rPh sb="0" eb="2">
      <t>リシュウ</t>
    </rPh>
    <rPh sb="2" eb="4">
      <t>カモク</t>
    </rPh>
    <phoneticPr fontId="2"/>
  </si>
  <si>
    <t>実務歴ポイント　合計
（１９２Ｐ以上）</t>
    <rPh sb="0" eb="2">
      <t>ジツム</t>
    </rPh>
    <rPh sb="2" eb="3">
      <t>レキ</t>
    </rPh>
    <rPh sb="8" eb="10">
      <t>ゴウケイ</t>
    </rPh>
    <rPh sb="16" eb="18">
      <t>イジョウ</t>
    </rPh>
    <phoneticPr fontId="10"/>
  </si>
  <si>
    <t>自</t>
    <rPh sb="0" eb="1">
      <t>ジ</t>
    </rPh>
    <phoneticPr fontId="10"/>
  </si>
  <si>
    <t>至</t>
    <rPh sb="0" eb="1">
      <t>イタ</t>
    </rPh>
    <phoneticPr fontId="10"/>
  </si>
  <si>
    <t>受講</t>
    <rPh sb="0" eb="2">
      <t>ジュコウ</t>
    </rPh>
    <phoneticPr fontId="10"/>
  </si>
  <si>
    <t>現場代理人　資格認定申請者</t>
    <rPh sb="0" eb="2">
      <t>ゲンバ</t>
    </rPh>
    <rPh sb="2" eb="5">
      <t>ダイリニン</t>
    </rPh>
    <rPh sb="6" eb="8">
      <t>シカク</t>
    </rPh>
    <rPh sb="8" eb="10">
      <t>ニンテイ</t>
    </rPh>
    <rPh sb="10" eb="12">
      <t>シンセイ</t>
    </rPh>
    <rPh sb="12" eb="13">
      <t>シャ</t>
    </rPh>
    <phoneticPr fontId="10"/>
  </si>
  <si>
    <t>上級現場代理人　資格認定申請者</t>
    <rPh sb="0" eb="2">
      <t>ジョウキュウ</t>
    </rPh>
    <rPh sb="2" eb="4">
      <t>ゲンバ</t>
    </rPh>
    <rPh sb="4" eb="7">
      <t>ダイリニン</t>
    </rPh>
    <rPh sb="8" eb="10">
      <t>シカク</t>
    </rPh>
    <rPh sb="10" eb="12">
      <t>ニンテイ</t>
    </rPh>
    <rPh sb="12" eb="14">
      <t>シンセイ</t>
    </rPh>
    <rPh sb="14" eb="15">
      <t>シャ</t>
    </rPh>
    <phoneticPr fontId="10"/>
  </si>
  <si>
    <t>指導監督的な実務経験累計期間（12ヵ月以上）</t>
    <rPh sb="0" eb="2">
      <t>シドウ</t>
    </rPh>
    <rPh sb="2" eb="5">
      <t>カントクテキ</t>
    </rPh>
    <rPh sb="6" eb="8">
      <t>ジツム</t>
    </rPh>
    <rPh sb="8" eb="10">
      <t>ケイケン</t>
    </rPh>
    <rPh sb="10" eb="12">
      <t>ルイケイ</t>
    </rPh>
    <rPh sb="12" eb="14">
      <t>キカン</t>
    </rPh>
    <rPh sb="18" eb="19">
      <t>ゲツ</t>
    </rPh>
    <rPh sb="19" eb="21">
      <t>イジョウ</t>
    </rPh>
    <phoneticPr fontId="10"/>
  </si>
  <si>
    <t>必須</t>
    <rPh sb="0" eb="2">
      <t>ヒッスウ</t>
    </rPh>
    <phoneticPr fontId="2"/>
  </si>
  <si>
    <t>現場代理人資格　新規認定時の「特別講習会」</t>
    <rPh sb="0" eb="2">
      <t>ゲンバ</t>
    </rPh>
    <rPh sb="2" eb="5">
      <t>ダイリニン</t>
    </rPh>
    <rPh sb="5" eb="7">
      <t>シカク</t>
    </rPh>
    <rPh sb="8" eb="10">
      <t>シンキ</t>
    </rPh>
    <rPh sb="10" eb="12">
      <t>ニンテイ</t>
    </rPh>
    <rPh sb="12" eb="13">
      <t>ジ</t>
    </rPh>
    <rPh sb="15" eb="17">
      <t>トクベツ</t>
    </rPh>
    <rPh sb="17" eb="20">
      <t>コウシュウカイ</t>
    </rPh>
    <phoneticPr fontId="10"/>
  </si>
  <si>
    <t>現場代理人資格　第一回目更新時の「特別講習会」</t>
    <rPh sb="0" eb="2">
      <t>ゲンバ</t>
    </rPh>
    <rPh sb="2" eb="5">
      <t>ダイリニン</t>
    </rPh>
    <rPh sb="5" eb="7">
      <t>シカク</t>
    </rPh>
    <rPh sb="8" eb="9">
      <t>ダイ</t>
    </rPh>
    <rPh sb="9" eb="11">
      <t>イッカイ</t>
    </rPh>
    <rPh sb="11" eb="12">
      <t>メ</t>
    </rPh>
    <rPh sb="12" eb="14">
      <t>コウシン</t>
    </rPh>
    <rPh sb="14" eb="15">
      <t>ジ</t>
    </rPh>
    <rPh sb="17" eb="19">
      <t>トクベツ</t>
    </rPh>
    <rPh sb="19" eb="21">
      <t>コウシュウ</t>
    </rPh>
    <rPh sb="21" eb="22">
      <t>カイ</t>
    </rPh>
    <phoneticPr fontId="10"/>
  </si>
  <si>
    <t>申請年月日</t>
    <rPh sb="0" eb="2">
      <t>シンセイ</t>
    </rPh>
    <rPh sb="2" eb="3">
      <t>ネン</t>
    </rPh>
    <rPh sb="3" eb="4">
      <t>ツキ</t>
    </rPh>
    <rPh sb="4" eb="5">
      <t>ヒ</t>
    </rPh>
    <phoneticPr fontId="2"/>
  </si>
  <si>
    <t>そうけん</t>
    <phoneticPr fontId="2"/>
  </si>
  <si>
    <t>たろう</t>
    <phoneticPr fontId="2"/>
  </si>
  <si>
    <t>電力本部・送電グループ</t>
    <rPh sb="0" eb="2">
      <t>デンリョク</t>
    </rPh>
    <rPh sb="2" eb="4">
      <t>ホンブ</t>
    </rPh>
    <rPh sb="5" eb="7">
      <t>ソウデン</t>
    </rPh>
    <phoneticPr fontId="2"/>
  </si>
  <si>
    <t>3年間で履修
しているか</t>
    <rPh sb="1" eb="2">
      <t>ネン</t>
    </rPh>
    <rPh sb="2" eb="3">
      <t>カン</t>
    </rPh>
    <rPh sb="4" eb="6">
      <t>リシュウ</t>
    </rPh>
    <phoneticPr fontId="2"/>
  </si>
  <si>
    <t>ヵ月</t>
    <rPh sb="1" eb="2">
      <t>ゲツ</t>
    </rPh>
    <phoneticPr fontId="2"/>
  </si>
  <si>
    <t>電力本部　電力工事部長　　〇〇　◇◇</t>
    <rPh sb="0" eb="2">
      <t>デンリョク</t>
    </rPh>
    <rPh sb="2" eb="4">
      <t>ホンブ</t>
    </rPh>
    <rPh sb="5" eb="7">
      <t>デンリョク</t>
    </rPh>
    <rPh sb="7" eb="9">
      <t>コウジ</t>
    </rPh>
    <rPh sb="9" eb="11">
      <t>ブチョウ</t>
    </rPh>
    <phoneticPr fontId="2"/>
  </si>
  <si>
    <t>2021/6教育委員会（WEB会議）での審議における変更事項
・実務歴ポイントのうち，特殊工事に「その他特殊工事」を追加
2021/3資格認定制度専門委員会での審議における変更事項
・各種「年月日」の入力方式を「西暦」入力，「西暦・和暦」表示に変更
2020/12実務歴Ｐ制検証分科会での審議とその対応による変更事項
・上級現場代理人の実務経験「従事期間1/2」の適用部分を削除
・実務歴ポイント合計の「様式の表」に自動反映
・「安全衛生教育」の履修時間を54時間に訂正
その他，自動反映に変更
・様式（表)：「年齢」「実務月数」「累計年・月」「６教科の履修月数」
・様式（裏)：「認定種別・会社名・氏名」「実務経験月数」</t>
    <rPh sb="15" eb="17">
      <t>カイギ</t>
    </rPh>
    <rPh sb="20" eb="22">
      <t>シンギ</t>
    </rPh>
    <rPh sb="51" eb="52">
      <t>タ</t>
    </rPh>
    <rPh sb="52" eb="54">
      <t>トクシュ</t>
    </rPh>
    <rPh sb="54" eb="56">
      <t>コウジ</t>
    </rPh>
    <rPh sb="67" eb="69">
      <t>シカク</t>
    </rPh>
    <rPh sb="69" eb="71">
      <t>ニンテイ</t>
    </rPh>
    <rPh sb="71" eb="73">
      <t>セイド</t>
    </rPh>
    <rPh sb="73" eb="75">
      <t>センモン</t>
    </rPh>
    <rPh sb="75" eb="78">
      <t>イインカイ</t>
    </rPh>
    <rPh sb="80" eb="82">
      <t>シンギ</t>
    </rPh>
    <rPh sb="86" eb="88">
      <t>ヘンコウ</t>
    </rPh>
    <rPh sb="88" eb="90">
      <t>ジコウ</t>
    </rPh>
    <rPh sb="92" eb="94">
      <t>カクシュ</t>
    </rPh>
    <rPh sb="95" eb="96">
      <t>ネン</t>
    </rPh>
    <rPh sb="96" eb="97">
      <t>ツキ</t>
    </rPh>
    <rPh sb="97" eb="98">
      <t>ヒ</t>
    </rPh>
    <rPh sb="100" eb="102">
      <t>ニュウリョク</t>
    </rPh>
    <rPh sb="102" eb="104">
      <t>ホウシキ</t>
    </rPh>
    <rPh sb="106" eb="108">
      <t>セイレキ</t>
    </rPh>
    <rPh sb="109" eb="111">
      <t>ニュウリョク</t>
    </rPh>
    <rPh sb="113" eb="115">
      <t>セイレキ</t>
    </rPh>
    <rPh sb="116" eb="118">
      <t>ワレキ</t>
    </rPh>
    <rPh sb="119" eb="121">
      <t>ヒョウジ</t>
    </rPh>
    <rPh sb="122" eb="124">
      <t>ヘンコウ</t>
    </rPh>
    <rPh sb="132" eb="134">
      <t>ジツム</t>
    </rPh>
    <rPh sb="134" eb="135">
      <t>レキ</t>
    </rPh>
    <rPh sb="136" eb="137">
      <t>セイ</t>
    </rPh>
    <rPh sb="137" eb="139">
      <t>ケンショウ</t>
    </rPh>
    <rPh sb="139" eb="142">
      <t>ブンカカイ</t>
    </rPh>
    <rPh sb="144" eb="146">
      <t>シンギ</t>
    </rPh>
    <rPh sb="149" eb="151">
      <t>タイオウ</t>
    </rPh>
    <rPh sb="154" eb="156">
      <t>ヘンコウ</t>
    </rPh>
    <rPh sb="156" eb="158">
      <t>ジコウ</t>
    </rPh>
    <rPh sb="160" eb="162">
      <t>ジョウキュウ</t>
    </rPh>
    <rPh sb="162" eb="164">
      <t>ゲンバ</t>
    </rPh>
    <rPh sb="164" eb="167">
      <t>ダイリニン</t>
    </rPh>
    <rPh sb="168" eb="170">
      <t>ジツム</t>
    </rPh>
    <rPh sb="170" eb="172">
      <t>ケイケン</t>
    </rPh>
    <rPh sb="173" eb="175">
      <t>ジュウジ</t>
    </rPh>
    <rPh sb="175" eb="177">
      <t>キカン</t>
    </rPh>
    <rPh sb="182" eb="184">
      <t>テキヨウ</t>
    </rPh>
    <rPh sb="184" eb="186">
      <t>ブブン</t>
    </rPh>
    <rPh sb="187" eb="189">
      <t>サクジョ</t>
    </rPh>
    <rPh sb="191" eb="193">
      <t>ジツム</t>
    </rPh>
    <rPh sb="193" eb="194">
      <t>レキ</t>
    </rPh>
    <rPh sb="198" eb="200">
      <t>ゴウケイ</t>
    </rPh>
    <rPh sb="202" eb="204">
      <t>ヨウシキ</t>
    </rPh>
    <rPh sb="205" eb="206">
      <t>オモテ</t>
    </rPh>
    <rPh sb="208" eb="210">
      <t>ジドウ</t>
    </rPh>
    <rPh sb="210" eb="212">
      <t>ハンエイ</t>
    </rPh>
    <rPh sb="215" eb="217">
      <t>アンゼン</t>
    </rPh>
    <rPh sb="217" eb="219">
      <t>エイセイ</t>
    </rPh>
    <rPh sb="219" eb="221">
      <t>キョウイク</t>
    </rPh>
    <rPh sb="223" eb="225">
      <t>リシュウ</t>
    </rPh>
    <rPh sb="225" eb="227">
      <t>ジカン</t>
    </rPh>
    <rPh sb="230" eb="232">
      <t>ジカン</t>
    </rPh>
    <rPh sb="233" eb="235">
      <t>テイセイ</t>
    </rPh>
    <rPh sb="238" eb="239">
      <t>タ</t>
    </rPh>
    <rPh sb="240" eb="242">
      <t>ジドウ</t>
    </rPh>
    <rPh sb="242" eb="244">
      <t>ハンエイ</t>
    </rPh>
    <rPh sb="245" eb="247">
      <t>ヘンコウ</t>
    </rPh>
    <rPh sb="249" eb="251">
      <t>ヨウシキ</t>
    </rPh>
    <rPh sb="252" eb="253">
      <t>オモテ</t>
    </rPh>
    <rPh sb="256" eb="258">
      <t>ネンレイ</t>
    </rPh>
    <rPh sb="260" eb="262">
      <t>ジツム</t>
    </rPh>
    <rPh sb="262" eb="264">
      <t>ツキスウ</t>
    </rPh>
    <rPh sb="266" eb="268">
      <t>ルイケイ</t>
    </rPh>
    <rPh sb="268" eb="269">
      <t>ネン</t>
    </rPh>
    <rPh sb="270" eb="271">
      <t>ゲツ</t>
    </rPh>
    <rPh sb="274" eb="276">
      <t>キョウカ</t>
    </rPh>
    <rPh sb="277" eb="279">
      <t>リシュウ</t>
    </rPh>
    <rPh sb="279" eb="281">
      <t>ツキスウ</t>
    </rPh>
    <rPh sb="284" eb="286">
      <t>ヨウシキ</t>
    </rPh>
    <rPh sb="287" eb="288">
      <t>ウラ</t>
    </rPh>
    <rPh sb="291" eb="293">
      <t>ニンテイ</t>
    </rPh>
    <rPh sb="293" eb="295">
      <t>シュベツ</t>
    </rPh>
    <rPh sb="296" eb="299">
      <t>カイシャメイ</t>
    </rPh>
    <rPh sb="300" eb="302">
      <t>シメイ</t>
    </rPh>
    <rPh sb="304" eb="306">
      <t>ジツム</t>
    </rPh>
    <rPh sb="306" eb="308">
      <t>ケイケン</t>
    </rPh>
    <rPh sb="308" eb="310">
      <t>ツキスウ</t>
    </rPh>
    <phoneticPr fontId="2"/>
  </si>
  <si>
    <t>代表者[役職･氏名]</t>
    <rPh sb="0" eb="3">
      <t>ダイヒョウシャ</t>
    </rPh>
    <rPh sb="4" eb="6">
      <t>ヤクショク</t>
    </rPh>
    <rPh sb="7" eb="9">
      <t>シメイ</t>
    </rPh>
    <phoneticPr fontId="10"/>
  </si>
  <si>
    <t>Ver.2022.01</t>
    <phoneticPr fontId="2"/>
  </si>
  <si>
    <t>2022/5教育委員会での審議における変更事項
・様式１　　内申書代表者欄の記載について「代表者[役職・氏名］」へ変更。
・様式１裏　指導監督的な実務経験-対象業務に総括技術担当を追加。</t>
    <rPh sb="6" eb="8">
      <t>キョウイク</t>
    </rPh>
    <rPh sb="8" eb="11">
      <t>イインカイ</t>
    </rPh>
    <rPh sb="13" eb="15">
      <t>シンギ</t>
    </rPh>
    <rPh sb="19" eb="21">
      <t>ヘンコウ</t>
    </rPh>
    <rPh sb="21" eb="23">
      <t>ジコウ</t>
    </rPh>
    <rPh sb="25" eb="27">
      <t>ヨウシキ</t>
    </rPh>
    <rPh sb="30" eb="33">
      <t>ナイシンショ</t>
    </rPh>
    <rPh sb="33" eb="36">
      <t>ダイヒョウシャ</t>
    </rPh>
    <rPh sb="36" eb="37">
      <t>ラン</t>
    </rPh>
    <rPh sb="38" eb="40">
      <t>キサイ</t>
    </rPh>
    <rPh sb="45" eb="48">
      <t>ダイヒョウシャ</t>
    </rPh>
    <rPh sb="49" eb="51">
      <t>ヤクショク</t>
    </rPh>
    <rPh sb="52" eb="54">
      <t>シメイ</t>
    </rPh>
    <rPh sb="57" eb="59">
      <t>ヘンコウ</t>
    </rPh>
    <rPh sb="62" eb="64">
      <t>ヨウシキ</t>
    </rPh>
    <rPh sb="65" eb="66">
      <t>ウラ</t>
    </rPh>
    <rPh sb="67" eb="69">
      <t>シドウ</t>
    </rPh>
    <rPh sb="69" eb="72">
      <t>カントクテキ</t>
    </rPh>
    <rPh sb="73" eb="75">
      <t>ジツム</t>
    </rPh>
    <rPh sb="75" eb="77">
      <t>ケイケン</t>
    </rPh>
    <rPh sb="78" eb="80">
      <t>タイショウ</t>
    </rPh>
    <rPh sb="80" eb="82">
      <t>ギョウム</t>
    </rPh>
    <rPh sb="83" eb="85">
      <t>ソウカツ</t>
    </rPh>
    <rPh sb="85" eb="87">
      <t>ギジュツ</t>
    </rPh>
    <rPh sb="87" eb="89">
      <t>タントウ</t>
    </rPh>
    <rPh sb="90" eb="92">
      <t>ツイカ</t>
    </rPh>
    <phoneticPr fontId="2"/>
  </si>
  <si>
    <t>株式会社○○</t>
    <rPh sb="0" eb="4">
      <t>カブシキガイシャ</t>
    </rPh>
    <phoneticPr fontId="2"/>
  </si>
  <si>
    <t>○月○日合格発表待ち</t>
    <rPh sb="1" eb="2">
      <t>ツキ</t>
    </rPh>
    <rPh sb="2" eb="4">
      <t>マルニチ</t>
    </rPh>
    <rPh sb="4" eb="9">
      <t>ゴウカクハッピョウマ</t>
    </rPh>
    <phoneticPr fontId="2"/>
  </si>
  <si>
    <t>（受験番号　　　　　　　　　　　　）</t>
    <rPh sb="1" eb="5">
      <t>ジュケンバンゴウ</t>
    </rPh>
    <phoneticPr fontId="2"/>
  </si>
  <si>
    <t>○○県立△△高校・普通科</t>
    <rPh sb="1" eb="3">
      <t>ケンリツ</t>
    </rPh>
    <rPh sb="5" eb="7">
      <t>コウコウ</t>
    </rPh>
    <rPh sb="7" eb="10">
      <t>フツウカ</t>
    </rPh>
    <phoneticPr fontId="2"/>
  </si>
  <si>
    <t>株式会社○○　電力本部　送電グループ</t>
    <rPh sb="0" eb="4">
      <t>カブシキガイシャ</t>
    </rPh>
    <rPh sb="7" eb="9">
      <t>デンリョク</t>
    </rPh>
    <rPh sb="9" eb="11">
      <t>ホンブ</t>
    </rPh>
    <rPh sb="12" eb="14">
      <t>ソウデン</t>
    </rPh>
    <phoneticPr fontId="2"/>
  </si>
  <si>
    <t>株式会社○○　京都支店　送電グループ　副長</t>
    <rPh sb="0" eb="4">
      <t>カブシキガイシャ</t>
    </rPh>
    <rPh sb="7" eb="9">
      <t>キョウト</t>
    </rPh>
    <rPh sb="9" eb="11">
      <t>シテン</t>
    </rPh>
    <rPh sb="12" eb="14">
      <t>ソウデン</t>
    </rPh>
    <rPh sb="19" eb="20">
      <t>フク</t>
    </rPh>
    <rPh sb="20" eb="21">
      <t>チョウ</t>
    </rPh>
    <phoneticPr fontId="2"/>
  </si>
  <si>
    <t>○○県△△市１－２－３</t>
    <rPh sb="2" eb="3">
      <t>ケン</t>
    </rPh>
    <rPh sb="5" eb="6">
      <t>シクオオツシ</t>
    </rPh>
    <phoneticPr fontId="2"/>
  </si>
  <si>
    <t>教育実施計画に基づく「基礎学科」の履修（３６時間）</t>
    <rPh sb="0" eb="2">
      <t>キョウイク</t>
    </rPh>
    <rPh sb="2" eb="4">
      <t>ジッシ</t>
    </rPh>
    <rPh sb="4" eb="6">
      <t>ケイカク</t>
    </rPh>
    <rPh sb="7" eb="8">
      <t>モト</t>
    </rPh>
    <rPh sb="11" eb="13">
      <t>キソ</t>
    </rPh>
    <rPh sb="13" eb="15">
      <t>ガッカ</t>
    </rPh>
    <rPh sb="17" eb="19">
      <t>リシュウ</t>
    </rPh>
    <phoneticPr fontId="10"/>
  </si>
  <si>
    <t>教育実施計画に基づく「一般教養」の履修（４２時間）</t>
    <rPh sb="0" eb="2">
      <t>キョウイク</t>
    </rPh>
    <rPh sb="2" eb="4">
      <t>ジッシ</t>
    </rPh>
    <rPh sb="4" eb="6">
      <t>ケイカク</t>
    </rPh>
    <rPh sb="7" eb="8">
      <t>モト</t>
    </rPh>
    <rPh sb="11" eb="13">
      <t>イッパン</t>
    </rPh>
    <rPh sb="13" eb="15">
      <t>キョウヨウ</t>
    </rPh>
    <rPh sb="17" eb="19">
      <t>リシュウ</t>
    </rPh>
    <rPh sb="22" eb="24">
      <t>ジカン</t>
    </rPh>
    <phoneticPr fontId="10"/>
  </si>
  <si>
    <t>教育実施計画に基づく「安全衛生教育」の履修（５４時間）</t>
    <rPh sb="0" eb="2">
      <t>キョウイク</t>
    </rPh>
    <rPh sb="2" eb="4">
      <t>ジッシ</t>
    </rPh>
    <rPh sb="4" eb="6">
      <t>ケイカク</t>
    </rPh>
    <rPh sb="7" eb="8">
      <t>モト</t>
    </rPh>
    <rPh sb="11" eb="13">
      <t>アンゼン</t>
    </rPh>
    <rPh sb="13" eb="15">
      <t>エイセイ</t>
    </rPh>
    <rPh sb="15" eb="17">
      <t>キョウイク</t>
    </rPh>
    <rPh sb="19" eb="21">
      <t>リシュウ</t>
    </rPh>
    <rPh sb="24" eb="26">
      <t>ジカン</t>
    </rPh>
    <phoneticPr fontId="10"/>
  </si>
  <si>
    <t>教育実施計画に基づく「施工管理」の履修（５３時間）</t>
    <rPh sb="0" eb="2">
      <t>キョウイク</t>
    </rPh>
    <rPh sb="2" eb="4">
      <t>ジッシ</t>
    </rPh>
    <rPh sb="4" eb="6">
      <t>ケイカク</t>
    </rPh>
    <rPh sb="7" eb="8">
      <t>モト</t>
    </rPh>
    <rPh sb="11" eb="13">
      <t>セコウ</t>
    </rPh>
    <rPh sb="13" eb="15">
      <t>カンリ</t>
    </rPh>
    <rPh sb="17" eb="19">
      <t>リシュウ</t>
    </rPh>
    <rPh sb="22" eb="24">
      <t>ジカン</t>
    </rPh>
    <phoneticPr fontId="10"/>
  </si>
  <si>
    <t>教育実施計画に基づく「基礎技術」の履修（１０７時間）</t>
    <rPh sb="0" eb="2">
      <t>キョウイク</t>
    </rPh>
    <rPh sb="2" eb="4">
      <t>ジッシ</t>
    </rPh>
    <rPh sb="4" eb="6">
      <t>ケイカク</t>
    </rPh>
    <rPh sb="7" eb="8">
      <t>モト</t>
    </rPh>
    <rPh sb="11" eb="13">
      <t>キソ</t>
    </rPh>
    <rPh sb="13" eb="15">
      <t>ギジュツ</t>
    </rPh>
    <rPh sb="17" eb="19">
      <t>リシュウ</t>
    </rPh>
    <rPh sb="23" eb="25">
      <t>ジカン</t>
    </rPh>
    <phoneticPr fontId="10"/>
  </si>
  <si>
    <t>教育実施計画に基づく「技能」の履修（４３９時間）</t>
    <rPh sb="0" eb="2">
      <t>キョウイク</t>
    </rPh>
    <rPh sb="2" eb="4">
      <t>ジッシ</t>
    </rPh>
    <rPh sb="4" eb="6">
      <t>ケイカク</t>
    </rPh>
    <rPh sb="7" eb="8">
      <t>モト</t>
    </rPh>
    <rPh sb="11" eb="13">
      <t>ギノウ</t>
    </rPh>
    <rPh sb="15" eb="17">
      <t>リシュウ</t>
    </rPh>
    <rPh sb="21" eb="23">
      <t>ジカン</t>
    </rPh>
    <phoneticPr fontId="10"/>
  </si>
  <si>
    <t>その他</t>
    <rPh sb="2" eb="3">
      <t>タ</t>
    </rPh>
    <phoneticPr fontId="2"/>
  </si>
  <si>
    <t>Ver.2022.11</t>
  </si>
  <si>
    <t>内申書内、自動表示など不具合箇所を修正。</t>
    <rPh sb="0" eb="3">
      <t>ナイシンショ</t>
    </rPh>
    <rPh sb="3" eb="4">
      <t>ナイ</t>
    </rPh>
    <rPh sb="5" eb="7">
      <t>ジドウ</t>
    </rPh>
    <rPh sb="7" eb="9">
      <t>ヒョウジ</t>
    </rPh>
    <rPh sb="11" eb="14">
      <t>フグアイ</t>
    </rPh>
    <rPh sb="14" eb="16">
      <t>カショ</t>
    </rPh>
    <rPh sb="17" eb="19">
      <t>シュウセイ</t>
    </rPh>
    <phoneticPr fontId="2"/>
  </si>
  <si>
    <t>Ver.2023.11</t>
    <phoneticPr fontId="2"/>
  </si>
  <si>
    <t>66kV相当</t>
    <rPh sb="4" eb="6">
      <t>ソウトウ</t>
    </rPh>
    <phoneticPr fontId="2"/>
  </si>
  <si>
    <t>５㎞未満</t>
    <rPh sb="2" eb="4">
      <t>ミマン</t>
    </rPh>
    <phoneticPr fontId="2"/>
  </si>
  <si>
    <t>５㎞以上</t>
    <rPh sb="2" eb="4">
      <t>イジョウ</t>
    </rPh>
    <phoneticPr fontId="2"/>
  </si>
  <si>
    <t>北陸電力送配電</t>
    <rPh sb="0" eb="2">
      <t>ホクリク</t>
    </rPh>
    <rPh sb="2" eb="4">
      <t>デンリョク</t>
    </rPh>
    <rPh sb="4" eb="6">
      <t>ソウハイ</t>
    </rPh>
    <rPh sb="6" eb="7">
      <t>デン</t>
    </rPh>
    <phoneticPr fontId="2"/>
  </si>
  <si>
    <t>関西電力送配電</t>
    <rPh sb="0" eb="2">
      <t>カンサイ</t>
    </rPh>
    <rPh sb="2" eb="4">
      <t>デンリョク</t>
    </rPh>
    <rPh sb="4" eb="7">
      <t>ソウハイデン</t>
    </rPh>
    <phoneticPr fontId="2"/>
  </si>
  <si>
    <t>四国電力送配電</t>
    <rPh sb="0" eb="2">
      <t>シコク</t>
    </rPh>
    <rPh sb="2" eb="4">
      <t>デンリョク</t>
    </rPh>
    <rPh sb="4" eb="7">
      <t>ソウハイデン</t>
    </rPh>
    <phoneticPr fontId="2"/>
  </si>
  <si>
    <t>九州電力送配電</t>
    <rPh sb="0" eb="2">
      <t>キュウシュウ</t>
    </rPh>
    <rPh sb="2" eb="4">
      <t>デンリョク</t>
    </rPh>
    <rPh sb="4" eb="7">
      <t>ソウハイデン</t>
    </rPh>
    <phoneticPr fontId="2"/>
  </si>
  <si>
    <t>北海道電力ＮＷ</t>
    <rPh sb="0" eb="2">
      <t>ホッカイ</t>
    </rPh>
    <rPh sb="2" eb="3">
      <t>ドウ</t>
    </rPh>
    <rPh sb="3" eb="5">
      <t>デンリョク</t>
    </rPh>
    <phoneticPr fontId="2"/>
  </si>
  <si>
    <t>東北電力ＮＷ</t>
    <rPh sb="0" eb="2">
      <t>トウホク</t>
    </rPh>
    <rPh sb="2" eb="4">
      <t>デンリョク</t>
    </rPh>
    <phoneticPr fontId="2"/>
  </si>
  <si>
    <t>東京電力ＰＧ</t>
    <rPh sb="0" eb="2">
      <t>トウキョウ</t>
    </rPh>
    <rPh sb="2" eb="4">
      <t>デンリョク</t>
    </rPh>
    <phoneticPr fontId="2"/>
  </si>
  <si>
    <t>中部電力ＰＧ</t>
    <rPh sb="0" eb="2">
      <t>チュウブ</t>
    </rPh>
    <rPh sb="2" eb="4">
      <t>デンリョク</t>
    </rPh>
    <phoneticPr fontId="2"/>
  </si>
  <si>
    <t>中国電力ＮＷ</t>
    <rPh sb="0" eb="2">
      <t>チュウゴク</t>
    </rPh>
    <rPh sb="2" eb="4">
      <t>デンリョク</t>
    </rPh>
    <phoneticPr fontId="2"/>
  </si>
  <si>
    <t>電源開発送変電ＮＷ</t>
    <rPh sb="0" eb="2">
      <t>デンゲン</t>
    </rPh>
    <rPh sb="2" eb="4">
      <t>カイハツ</t>
    </rPh>
    <rPh sb="4" eb="7">
      <t>ソウヘンデン</t>
    </rPh>
    <phoneticPr fontId="2"/>
  </si>
  <si>
    <t>2023/11/00</t>
    <phoneticPr fontId="2"/>
  </si>
  <si>
    <t>2023/11教育委員会での審議における変更事項
・工事区分-新設･建替の「66kV未満」に「66kV級相当」（P無制限）を追加。
・工事区分-新設･建替の「110kV以上」に，ただし書きを追記。
・工事区分-OPGWに「5㎞未満」を追加。
・工事区分-電線張替の66kV以上に，ただし書き（66kV級相当）を追記。
・工事区分-鉄塔単および架線単の「66kV」の高難度工事解釈に「・・・と同等な工事」を追記。
　併せて，③66kV未満であっても66kV級相当の場合の適用可について追記。</t>
    <rPh sb="7" eb="9">
      <t>キョウイク</t>
    </rPh>
    <rPh sb="9" eb="12">
      <t>イインカイ</t>
    </rPh>
    <rPh sb="14" eb="16">
      <t>シンギ</t>
    </rPh>
    <rPh sb="20" eb="22">
      <t>ヘンコウ</t>
    </rPh>
    <rPh sb="22" eb="24">
      <t>ジコウ</t>
    </rPh>
    <rPh sb="26" eb="30">
      <t>コウジクブン</t>
    </rPh>
    <rPh sb="31" eb="33">
      <t>シンセツ</t>
    </rPh>
    <rPh sb="34" eb="36">
      <t>タテカエ</t>
    </rPh>
    <rPh sb="42" eb="44">
      <t>ミマン</t>
    </rPh>
    <rPh sb="51" eb="52">
      <t>キュウ</t>
    </rPh>
    <rPh sb="52" eb="54">
      <t>ソウトウ</t>
    </rPh>
    <rPh sb="57" eb="60">
      <t>ムセイゲン</t>
    </rPh>
    <rPh sb="62" eb="64">
      <t>ツイカ</t>
    </rPh>
    <rPh sb="67" eb="71">
      <t>コウジクブン</t>
    </rPh>
    <rPh sb="72" eb="74">
      <t>シンセツ</t>
    </rPh>
    <rPh sb="75" eb="77">
      <t>タテカエ</t>
    </rPh>
    <rPh sb="84" eb="86">
      <t>イジョウ</t>
    </rPh>
    <rPh sb="92" eb="93">
      <t>ガ</t>
    </rPh>
    <rPh sb="95" eb="97">
      <t>ツイキ</t>
    </rPh>
    <rPh sb="102" eb="104">
      <t>クブン</t>
    </rPh>
    <rPh sb="113" eb="115">
      <t>ミマン</t>
    </rPh>
    <rPh sb="117" eb="119">
      <t>ツイカ</t>
    </rPh>
    <rPh sb="122" eb="126">
      <t>コウジクブン</t>
    </rPh>
    <rPh sb="127" eb="131">
      <t>デンセンハリカエ</t>
    </rPh>
    <rPh sb="136" eb="138">
      <t>イジョウ</t>
    </rPh>
    <rPh sb="143" eb="144">
      <t>ガ</t>
    </rPh>
    <rPh sb="150" eb="151">
      <t>キュウ</t>
    </rPh>
    <rPh sb="151" eb="153">
      <t>ソウトウ</t>
    </rPh>
    <rPh sb="155" eb="157">
      <t>ツイキ</t>
    </rPh>
    <rPh sb="160" eb="164">
      <t>コウジクブン</t>
    </rPh>
    <rPh sb="165" eb="168">
      <t>テットウタン</t>
    </rPh>
    <rPh sb="171" eb="173">
      <t>ガセン</t>
    </rPh>
    <rPh sb="173" eb="174">
      <t>タン</t>
    </rPh>
    <rPh sb="182" eb="185">
      <t>コウナンド</t>
    </rPh>
    <rPh sb="185" eb="187">
      <t>コウジ</t>
    </rPh>
    <rPh sb="187" eb="189">
      <t>カイシャク</t>
    </rPh>
    <rPh sb="195" eb="197">
      <t>ドウトウ</t>
    </rPh>
    <rPh sb="198" eb="200">
      <t>コウジ</t>
    </rPh>
    <rPh sb="202" eb="204">
      <t>ツイキ</t>
    </rPh>
    <rPh sb="207" eb="208">
      <t>アワ</t>
    </rPh>
    <rPh sb="216" eb="218">
      <t>ミマン</t>
    </rPh>
    <rPh sb="227" eb="228">
      <t>キュウ</t>
    </rPh>
    <rPh sb="228" eb="230">
      <t>ソウトウ</t>
    </rPh>
    <rPh sb="231" eb="233">
      <t>バアイ</t>
    </rPh>
    <rPh sb="234" eb="236">
      <t>テキヨウ</t>
    </rPh>
    <rPh sb="236" eb="237">
      <t>カ</t>
    </rPh>
    <rPh sb="241" eb="243">
      <t>ツイキ</t>
    </rPh>
    <phoneticPr fontId="2"/>
  </si>
  <si>
    <t>新設･建替</t>
    <phoneticPr fontId="2"/>
  </si>
  <si>
    <t>66kV未満</t>
  </si>
  <si>
    <t>66kV･1回線･1基の多導体と同等な場合に限る</t>
    <rPh sb="6" eb="8">
      <t>カイセン</t>
    </rPh>
    <rPh sb="10" eb="11">
      <t>キ</t>
    </rPh>
    <rPh sb="12" eb="15">
      <t>タドウタイ</t>
    </rPh>
    <rPh sb="16" eb="18">
      <t>ドウトウ</t>
    </rPh>
    <rPh sb="19" eb="21">
      <t>バアイ</t>
    </rPh>
    <rPh sb="22" eb="23">
      <t>カギ</t>
    </rPh>
    <phoneticPr fontId="2"/>
  </si>
  <si>
    <t>2023から適用</t>
    <rPh sb="6" eb="8">
      <t>テキヨウ</t>
    </rPh>
    <phoneticPr fontId="2"/>
  </si>
  <si>
    <t>新設･建替</t>
    <rPh sb="0" eb="2">
      <t>シンセツ</t>
    </rPh>
    <rPh sb="3" eb="5">
      <t>タテカエ</t>
    </rPh>
    <phoneticPr fontId="2"/>
  </si>
  <si>
    <t>66kV未満</t>
    <phoneticPr fontId="2"/>
  </si>
  <si>
    <t>66kV･2回線･1基の活線近接，市街地の特殊工事と同等な場合に限る</t>
    <rPh sb="12" eb="14">
      <t>カッセン</t>
    </rPh>
    <rPh sb="14" eb="16">
      <t>キンセツ</t>
    </rPh>
    <rPh sb="17" eb="20">
      <t>シガイチ</t>
    </rPh>
    <rPh sb="21" eb="23">
      <t>トクシュ</t>
    </rPh>
    <rPh sb="23" eb="25">
      <t>コウジ</t>
    </rPh>
    <rPh sb="26" eb="28">
      <t>ドウトウ</t>
    </rPh>
    <phoneticPr fontId="2"/>
  </si>
  <si>
    <t>2023から適用</t>
    <phoneticPr fontId="2"/>
  </si>
  <si>
    <t>66kV･2回線･2基以上の基準工事規模と同等な場合に限る</t>
    <rPh sb="11" eb="13">
      <t>イジョウ</t>
    </rPh>
    <rPh sb="14" eb="16">
      <t>キジュン</t>
    </rPh>
    <rPh sb="16" eb="18">
      <t>コウジ</t>
    </rPh>
    <rPh sb="18" eb="20">
      <t>キボ</t>
    </rPh>
    <rPh sb="21" eb="23">
      <t>ドウトウ</t>
    </rPh>
    <phoneticPr fontId="2"/>
  </si>
  <si>
    <t>４回線以上</t>
    <phoneticPr fontId="2"/>
  </si>
  <si>
    <t>66kV･4回線･1基の基準工事規模と同等な場合に限る</t>
    <phoneticPr fontId="2"/>
  </si>
  <si>
    <t>２基以上</t>
    <phoneticPr fontId="2"/>
  </si>
  <si>
    <t>66kV･4回線･2基以上の基準工事規模と同等な場合に限る</t>
    <rPh sb="11" eb="13">
      <t>イジョウ</t>
    </rPh>
    <phoneticPr fontId="2"/>
  </si>
  <si>
    <r>
      <t xml:space="preserve">・回線数の規定無し
</t>
    </r>
    <r>
      <rPr>
        <sz val="10"/>
        <color rgb="FFFF0000"/>
        <rFont val="HGSｺﾞｼｯｸM"/>
        <family val="3"/>
        <charset val="128"/>
      </rPr>
      <t>・ただし，当該線路において，鉄塔工事と電線工事が別々に発注(受注)された場合で，「基礎から組立工事」および「電線工事」の両方に従事した場合は，新設・建替工事と同等な実務経験とみなしてよい。</t>
    </r>
    <rPh sb="1" eb="4">
      <t>カイセンスウ</t>
    </rPh>
    <rPh sb="5" eb="7">
      <t>キテイ</t>
    </rPh>
    <rPh sb="7" eb="8">
      <t>ナ</t>
    </rPh>
    <rPh sb="15" eb="17">
      <t>トウガイ</t>
    </rPh>
    <rPh sb="17" eb="19">
      <t>センロ</t>
    </rPh>
    <rPh sb="24" eb="28">
      <t>テットウコウジ</t>
    </rPh>
    <rPh sb="29" eb="31">
      <t>デンセン</t>
    </rPh>
    <rPh sb="31" eb="33">
      <t>コウジ</t>
    </rPh>
    <rPh sb="34" eb="36">
      <t>ベツベツ</t>
    </rPh>
    <rPh sb="37" eb="39">
      <t>ハッチュウ</t>
    </rPh>
    <rPh sb="40" eb="42">
      <t>ジュチュウ</t>
    </rPh>
    <rPh sb="46" eb="48">
      <t>バアイ</t>
    </rPh>
    <rPh sb="51" eb="53">
      <t>キソ</t>
    </rPh>
    <rPh sb="55" eb="59">
      <t>クミタテコウジ</t>
    </rPh>
    <rPh sb="64" eb="66">
      <t>デンセン</t>
    </rPh>
    <rPh sb="66" eb="68">
      <t>コウジ</t>
    </rPh>
    <rPh sb="70" eb="72">
      <t>リョウホウ</t>
    </rPh>
    <rPh sb="73" eb="75">
      <t>ジュウジ</t>
    </rPh>
    <rPh sb="77" eb="79">
      <t>バアイ</t>
    </rPh>
    <rPh sb="81" eb="83">
      <t>シンセツ</t>
    </rPh>
    <rPh sb="84" eb="86">
      <t>タテカエ</t>
    </rPh>
    <rPh sb="86" eb="88">
      <t>コウジ</t>
    </rPh>
    <rPh sb="89" eb="91">
      <t>ドウトウ</t>
    </rPh>
    <rPh sb="92" eb="96">
      <t>ジツムケイケン</t>
    </rPh>
    <phoneticPr fontId="2"/>
  </si>
  <si>
    <r>
      <t xml:space="preserve">・現行制度を考慮
</t>
    </r>
    <r>
      <rPr>
        <sz val="10"/>
        <color rgb="FFFF0000"/>
        <rFont val="HGSｺﾞｼｯｸM"/>
        <family val="3"/>
        <charset val="128"/>
      </rPr>
      <t>・ただし書き2023から適用</t>
    </r>
    <rPh sb="1" eb="3">
      <t>ゲンコウ</t>
    </rPh>
    <rPh sb="3" eb="5">
      <t>セイド</t>
    </rPh>
    <rPh sb="6" eb="8">
      <t>コウリョ</t>
    </rPh>
    <rPh sb="14" eb="15">
      <t>ガ</t>
    </rPh>
    <rPh sb="22" eb="24">
      <t>テキヨウ</t>
    </rPh>
    <phoneticPr fontId="2"/>
  </si>
  <si>
    <t>５km未満</t>
    <rPh sb="3" eb="5">
      <t>ミマン</t>
    </rPh>
    <phoneticPr fontId="2"/>
  </si>
  <si>
    <t>P96制限</t>
    <phoneticPr fontId="2"/>
  </si>
  <si>
    <t>・ただし，66kV未満であっても，規模的に66kV級相当である場合は，適用可。</t>
    <rPh sb="9" eb="11">
      <t>ミマン</t>
    </rPh>
    <rPh sb="17" eb="20">
      <t>キボテキ</t>
    </rPh>
    <rPh sb="25" eb="26">
      <t>キュウ</t>
    </rPh>
    <rPh sb="26" eb="28">
      <t>ソウトウ</t>
    </rPh>
    <rPh sb="31" eb="33">
      <t>バアイ</t>
    </rPh>
    <rPh sb="35" eb="38">
      <t>テキヨウカ</t>
    </rPh>
    <phoneticPr fontId="2"/>
  </si>
  <si>
    <t>・ただし書き2023から適用</t>
    <rPh sb="4" eb="5">
      <t>ガ</t>
    </rPh>
    <rPh sb="12" eb="14">
      <t>テキヨウ</t>
    </rPh>
    <phoneticPr fontId="2"/>
  </si>
  <si>
    <r>
      <t xml:space="preserve">①基礎工事を伴う「鉄塔嵩上げ工事」
②高難度工事
＜難易度の高い鉄塔改良工事＞
・鉄塔部材の50%を超える部材取替
・鉄塔の主柱材取替を含む部材交換
</t>
    </r>
    <r>
      <rPr>
        <sz val="10"/>
        <color rgb="FFFF0000"/>
        <rFont val="HGSｺﾞｼｯｸM"/>
        <family val="3"/>
        <charset val="128"/>
      </rPr>
      <t>③66kV未満であっても規模的に66kV級相当である場合は，適用可</t>
    </r>
    <rPh sb="80" eb="82">
      <t>ミマン</t>
    </rPh>
    <rPh sb="87" eb="90">
      <t>キボテキ</t>
    </rPh>
    <rPh sb="95" eb="96">
      <t>キュウ</t>
    </rPh>
    <rPh sb="96" eb="98">
      <t>ソウトウ</t>
    </rPh>
    <rPh sb="101" eb="103">
      <t>バアイ</t>
    </rPh>
    <rPh sb="105" eb="107">
      <t>テキヨウ</t>
    </rPh>
    <rPh sb="107" eb="108">
      <t>カ</t>
    </rPh>
    <phoneticPr fontId="2"/>
  </si>
  <si>
    <r>
      <t xml:space="preserve">①2020から適用
②2021から適用
</t>
    </r>
    <r>
      <rPr>
        <sz val="10"/>
        <color rgb="FFFF0000"/>
        <rFont val="HGSｺﾞｼｯｸM"/>
        <family val="3"/>
        <charset val="128"/>
      </rPr>
      <t>③2023から適用</t>
    </r>
    <rPh sb="27" eb="29">
      <t>テキヨウ</t>
    </rPh>
    <phoneticPr fontId="2"/>
  </si>
  <si>
    <t>①基礎工事を伴う「鉄塔嵩上げ工事」
②高難度工事
＜難易度の高い鉄塔改良工事＞
・鉄塔部材の50%を超える部材取替
・鉄塔の主柱材取替を含む部材交換</t>
    <phoneticPr fontId="2"/>
  </si>
  <si>
    <t>①2020から適用
②2021から適用</t>
    <phoneticPr fontId="2"/>
  </si>
  <si>
    <r>
      <t>〇高難度工事
＜難易度の高い架線改良工事＞
・多導体の緊線・緊線解体を伴う
　がいし連取替工事</t>
    </r>
    <r>
      <rPr>
        <sz val="8"/>
        <color rgb="FFFF0000"/>
        <rFont val="HGSｺﾞｼｯｸM"/>
        <family val="3"/>
        <charset val="128"/>
      </rPr>
      <t>，または，これと同等な工事
③66kV未満であっても規模的に66kV級相当である場合は，適用可</t>
    </r>
    <r>
      <rPr>
        <sz val="8"/>
        <rFont val="HGSｺﾞｼｯｸM"/>
        <family val="3"/>
        <charset val="128"/>
      </rPr>
      <t xml:space="preserve">
</t>
    </r>
    <phoneticPr fontId="2"/>
  </si>
  <si>
    <r>
      <rPr>
        <sz val="10"/>
        <rFont val="HGSｺﾞｼｯｸM"/>
        <family val="3"/>
        <charset val="128"/>
      </rPr>
      <t xml:space="preserve">〇2021から適用
</t>
    </r>
    <r>
      <rPr>
        <sz val="10"/>
        <color rgb="FFFF0000"/>
        <rFont val="HGSｺﾞｼｯｸM"/>
        <family val="3"/>
        <charset val="128"/>
      </rPr>
      <t>〇2023から適用</t>
    </r>
    <r>
      <rPr>
        <sz val="10"/>
        <rFont val="HGSｺﾞｼｯｸM"/>
        <family val="3"/>
        <charset val="128"/>
      </rPr>
      <t xml:space="preserve">
</t>
    </r>
    <r>
      <rPr>
        <sz val="10"/>
        <color rgb="FFFF0000"/>
        <rFont val="HGSｺﾞｼｯｸM"/>
        <family val="3"/>
        <charset val="128"/>
      </rPr>
      <t xml:space="preserve">
〇2023から適用</t>
    </r>
    <rPh sb="17" eb="19">
      <t>テキヨウ</t>
    </rPh>
    <rPh sb="29" eb="31">
      <t>テキヨウ</t>
    </rPh>
    <phoneticPr fontId="2"/>
  </si>
  <si>
    <r>
      <rPr>
        <sz val="8"/>
        <rFont val="HGSｺﾞｼｯｸM"/>
        <family val="3"/>
        <charset val="128"/>
      </rPr>
      <t>〇高難度工事
＜難易度の高い架線改良工事＞
・多導体の緊線・緊線解体を伴う
　がいし連取替工事，</t>
    </r>
    <r>
      <rPr>
        <sz val="8"/>
        <color rgb="FFFF0000"/>
        <rFont val="HGSｺﾞｼｯｸM"/>
        <family val="3"/>
        <charset val="128"/>
      </rPr>
      <t>または，これと同等な工事</t>
    </r>
    <phoneticPr fontId="2"/>
  </si>
  <si>
    <r>
      <t xml:space="preserve">〇2021から適用
</t>
    </r>
    <r>
      <rPr>
        <sz val="10"/>
        <color rgb="FFFF0000"/>
        <rFont val="HGSｺﾞｼｯｸM"/>
        <family val="3"/>
        <charset val="128"/>
      </rPr>
      <t>〇2023から適用</t>
    </r>
    <phoneticPr fontId="2"/>
  </si>
  <si>
    <t>BB線新設工事</t>
    <rPh sb="2" eb="3">
      <t>セン</t>
    </rPh>
    <rPh sb="3" eb="5">
      <t>シンセツ</t>
    </rPh>
    <rPh sb="5" eb="7">
      <t>コウジ</t>
    </rPh>
    <phoneticPr fontId="2"/>
  </si>
  <si>
    <t>GG線OPGW化工事</t>
    <rPh sb="2" eb="3">
      <t>セン</t>
    </rPh>
    <rPh sb="7" eb="8">
      <t>カ</t>
    </rPh>
    <rPh sb="8" eb="10">
      <t>コウジ</t>
    </rPh>
    <phoneticPr fontId="2"/>
  </si>
  <si>
    <t>JJ線電線張替工事</t>
    <rPh sb="2" eb="3">
      <t>セン</t>
    </rPh>
    <rPh sb="3" eb="5">
      <t>デンセン</t>
    </rPh>
    <rPh sb="5" eb="7">
      <t>ハリカエ</t>
    </rPh>
    <rPh sb="7" eb="9">
      <t>コウジ</t>
    </rPh>
    <phoneticPr fontId="2"/>
  </si>
  <si>
    <t>ＯＰＧＷ</t>
  </si>
  <si>
    <t>技術担当</t>
    <rPh sb="0" eb="4">
      <t>ギジュツタントウ</t>
    </rPh>
    <phoneticPr fontId="2"/>
  </si>
  <si>
    <t>写真
貼り付け
(30×24)
※jpg　貼付可</t>
    <rPh sb="24" eb="26">
      <t>チョウフ</t>
    </rPh>
    <rPh sb="26" eb="27">
      <t>カ</t>
    </rPh>
    <phoneticPr fontId="10"/>
  </si>
  <si>
    <t>指導監督的な実務経験　対象工事の補足説明書</t>
    <rPh sb="0" eb="2">
      <t>シドウ</t>
    </rPh>
    <rPh sb="2" eb="5">
      <t>カントクテキ</t>
    </rPh>
    <rPh sb="6" eb="8">
      <t>ジツム</t>
    </rPh>
    <rPh sb="8" eb="10">
      <t>ケイケン</t>
    </rPh>
    <rPh sb="11" eb="13">
      <t>タイショウ</t>
    </rPh>
    <rPh sb="13" eb="15">
      <t>コウジ</t>
    </rPh>
    <rPh sb="16" eb="18">
      <t>ホソク</t>
    </rPh>
    <rPh sb="18" eb="21">
      <t>セツメイショ</t>
    </rPh>
    <phoneticPr fontId="2"/>
  </si>
  <si>
    <t>会社名：</t>
    <rPh sb="0" eb="2">
      <t>カイシャ</t>
    </rPh>
    <rPh sb="2" eb="3">
      <t>メイ</t>
    </rPh>
    <phoneticPr fontId="2"/>
  </si>
  <si>
    <t>氏名：</t>
    <rPh sb="0" eb="2">
      <t>シメイ</t>
    </rPh>
    <rPh sb="2" eb="3">
      <t>シャメイ</t>
    </rPh>
    <phoneticPr fontId="2"/>
  </si>
  <si>
    <t>対象№
（Ａ）</t>
    <rPh sb="0" eb="2">
      <t>タイショウ</t>
    </rPh>
    <phoneticPr fontId="2"/>
  </si>
  <si>
    <t>基礎（基）</t>
    <rPh sb="0" eb="2">
      <t>キソ</t>
    </rPh>
    <rPh sb="3" eb="4">
      <t>モト</t>
    </rPh>
    <phoneticPr fontId="2"/>
  </si>
  <si>
    <t>鉄塔（組立）（基）</t>
    <rPh sb="0" eb="2">
      <t>テットウ</t>
    </rPh>
    <rPh sb="3" eb="4">
      <t>ク</t>
    </rPh>
    <rPh sb="4" eb="5">
      <t>タ</t>
    </rPh>
    <rPh sb="7" eb="8">
      <t>キ</t>
    </rPh>
    <phoneticPr fontId="2"/>
  </si>
  <si>
    <t>架線（径間）</t>
    <phoneticPr fontId="2"/>
  </si>
  <si>
    <t>備考</t>
    <rPh sb="0" eb="2">
      <t>ビコウ</t>
    </rPh>
    <phoneticPr fontId="2"/>
  </si>
  <si>
    <t>補強</t>
    <rPh sb="0" eb="2">
      <t>ホキョウ</t>
    </rPh>
    <phoneticPr fontId="2"/>
  </si>
  <si>
    <t>改造</t>
    <rPh sb="0" eb="2">
      <t>カイゾウ</t>
    </rPh>
    <phoneticPr fontId="2"/>
  </si>
  <si>
    <t>移線</t>
    <rPh sb="0" eb="2">
      <t>イセン</t>
    </rPh>
    <phoneticPr fontId="2"/>
  </si>
  <si>
    <t>電線
張替</t>
    <rPh sb="0" eb="2">
      <t>デンセン</t>
    </rPh>
    <rPh sb="3" eb="5">
      <t>ハリカエ</t>
    </rPh>
    <phoneticPr fontId="2"/>
  </si>
  <si>
    <t>全撤</t>
    <rPh sb="0" eb="1">
      <t>ゼン</t>
    </rPh>
    <rPh sb="1" eb="2">
      <t>テッ</t>
    </rPh>
    <phoneticPr fontId="2"/>
  </si>
  <si>
    <t>部分</t>
    <rPh sb="0" eb="2">
      <t>ブブン</t>
    </rPh>
    <phoneticPr fontId="2"/>
  </si>
  <si>
    <t>〇〇〇分岐線新設工事</t>
    <rPh sb="3" eb="6">
      <t>ブンキセン</t>
    </rPh>
    <rPh sb="6" eb="8">
      <t>シンセツ</t>
    </rPh>
    <rPh sb="8" eb="10">
      <t>コウジ</t>
    </rPh>
    <phoneticPr fontId="2"/>
  </si>
  <si>
    <t>特殊工事Ｐ「２Ｐ」</t>
    <rPh sb="0" eb="2">
      <t>トクシュ</t>
    </rPh>
    <rPh sb="2" eb="4">
      <t>コウジ</t>
    </rPh>
    <phoneticPr fontId="2"/>
  </si>
  <si>
    <t>〇〇〇線経年支持物建物工事（１工区）</t>
    <phoneticPr fontId="2"/>
  </si>
  <si>
    <t>○○○線電力線張替工事</t>
    <phoneticPr fontId="2"/>
  </si>
  <si>
    <t>基礎、鉄塔、架線の「その他」の場合は、その内容を以下に記載のこと</t>
    <rPh sb="0" eb="2">
      <t>キソ</t>
    </rPh>
    <rPh sb="3" eb="5">
      <t>テットウ</t>
    </rPh>
    <rPh sb="6" eb="8">
      <t>カセン</t>
    </rPh>
    <rPh sb="12" eb="13">
      <t>タ</t>
    </rPh>
    <rPh sb="15" eb="17">
      <t>バアイ</t>
    </rPh>
    <rPh sb="21" eb="23">
      <t>ナイヨウ</t>
    </rPh>
    <rPh sb="24" eb="26">
      <t>イカ</t>
    </rPh>
    <rPh sb="27" eb="29">
      <t>キサイ</t>
    </rPh>
    <phoneticPr fontId="2"/>
  </si>
  <si>
    <t>対象№
（Ａ）</t>
    <phoneticPr fontId="2"/>
  </si>
  <si>
    <t>工事件名</t>
    <phoneticPr fontId="2"/>
  </si>
  <si>
    <t>その他</t>
    <phoneticPr fontId="2"/>
  </si>
  <si>
    <t>内　　　　　　容</t>
    <rPh sb="0" eb="1">
      <t>ウチ</t>
    </rPh>
    <rPh sb="7" eb="8">
      <t>カタチ</t>
    </rPh>
    <phoneticPr fontId="2"/>
  </si>
  <si>
    <t>基礎</t>
    <rPh sb="0" eb="2">
      <t>キソ</t>
    </rPh>
    <phoneticPr fontId="2"/>
  </si>
  <si>
    <t>鉄塔</t>
    <rPh sb="0" eb="2">
      <t>テットウ</t>
    </rPh>
    <phoneticPr fontId="2"/>
  </si>
  <si>
    <t>架線</t>
    <rPh sb="0" eb="2">
      <t>カセン</t>
    </rPh>
    <phoneticPr fontId="2"/>
  </si>
  <si>
    <t>　　〇上級代理人申請時　特別講習会のチェック表</t>
    <rPh sb="3" eb="8">
      <t>ジョウキュウダイリニン</t>
    </rPh>
    <rPh sb="8" eb="10">
      <t>シンセイ</t>
    </rPh>
    <rPh sb="10" eb="11">
      <t>ジ</t>
    </rPh>
    <rPh sb="12" eb="14">
      <t>トクベツ</t>
    </rPh>
    <rPh sb="14" eb="17">
      <t>コウシュウカイ</t>
    </rPh>
    <rPh sb="22" eb="23">
      <t>ヒョウ</t>
    </rPh>
    <phoneticPr fontId="10"/>
  </si>
  <si>
    <t>代理人取得年月日</t>
    <rPh sb="0" eb="5">
      <t>ダイリニンシュトク</t>
    </rPh>
    <rPh sb="5" eb="8">
      <t>ネンガッピ</t>
    </rPh>
    <phoneticPr fontId="10"/>
  </si>
  <si>
    <t>新規認定時の</t>
    <rPh sb="0" eb="2">
      <t>シンキ</t>
    </rPh>
    <rPh sb="2" eb="4">
      <t>ニンテイ</t>
    </rPh>
    <rPh sb="4" eb="5">
      <t>ジ</t>
    </rPh>
    <phoneticPr fontId="10"/>
  </si>
  <si>
    <t>第１回目更新時の</t>
    <rPh sb="0" eb="1">
      <t>ダイ</t>
    </rPh>
    <rPh sb="2" eb="4">
      <t>カイメ</t>
    </rPh>
    <rPh sb="4" eb="6">
      <t>コウシン</t>
    </rPh>
    <rPh sb="6" eb="7">
      <t>ジ</t>
    </rPh>
    <phoneticPr fontId="10"/>
  </si>
  <si>
    <t>備　　　考</t>
    <rPh sb="0" eb="1">
      <t>ビ</t>
    </rPh>
    <rPh sb="4" eb="5">
      <t>コウ</t>
    </rPh>
    <phoneticPr fontId="10"/>
  </si>
  <si>
    <t>年度</t>
    <rPh sb="0" eb="1">
      <t>ネン</t>
    </rPh>
    <rPh sb="1" eb="2">
      <t>ド</t>
    </rPh>
    <phoneticPr fontId="10"/>
  </si>
  <si>
    <t>西暦</t>
    <rPh sb="0" eb="2">
      <t>セイレキ</t>
    </rPh>
    <phoneticPr fontId="10"/>
  </si>
  <si>
    <t>和暦</t>
    <rPh sb="0" eb="2">
      <t>ワレキ</t>
    </rPh>
    <phoneticPr fontId="10"/>
  </si>
  <si>
    <t>特別講習会</t>
    <rPh sb="0" eb="2">
      <t>トクベツ</t>
    </rPh>
    <rPh sb="2" eb="5">
      <t>コウシュウカイ</t>
    </rPh>
    <phoneticPr fontId="10"/>
  </si>
  <si>
    <t>２月</t>
    <rPh sb="1" eb="2">
      <t>ガツ</t>
    </rPh>
    <phoneticPr fontId="10"/>
  </si>
  <si>
    <t>２月</t>
  </si>
  <si>
    <t>更新３年を５年へ</t>
    <rPh sb="0" eb="2">
      <t>コウシン</t>
    </rPh>
    <rPh sb="3" eb="4">
      <t>ネン</t>
    </rPh>
    <rPh sb="6" eb="7">
      <t>ネン</t>
    </rPh>
    <phoneticPr fontId="10"/>
  </si>
  <si>
    <t>新規特別講習会を翌年へ</t>
    <rPh sb="0" eb="2">
      <t>シンキ</t>
    </rPh>
    <rPh sb="2" eb="7">
      <t>トクベツコウシュウカイ</t>
    </rPh>
    <rPh sb="8" eb="10">
      <t>ヨクネン</t>
    </rPh>
    <phoneticPr fontId="10"/>
  </si>
  <si>
    <t>申請年月日</t>
    <rPh sb="0" eb="2">
      <t>シンセイ</t>
    </rPh>
    <rPh sb="2" eb="5">
      <t>ネンガッピ</t>
    </rPh>
    <phoneticPr fontId="2"/>
  </si>
  <si>
    <t>申請年度末</t>
    <rPh sb="0" eb="2">
      <t>シンセイ</t>
    </rPh>
    <rPh sb="2" eb="4">
      <t>ネンド</t>
    </rPh>
    <rPh sb="4" eb="5">
      <t>マツ</t>
    </rPh>
    <phoneticPr fontId="2"/>
  </si>
  <si>
    <t>認定種別 ： 現場代理人，上級現場代理人のどちらかに”〇”を記入する。</t>
    <rPh sb="0" eb="2">
      <t>ニンテイ</t>
    </rPh>
    <phoneticPr fontId="2"/>
  </si>
  <si>
    <t>実務経験の最終日は、</t>
    <rPh sb="0" eb="2">
      <t>ジツム</t>
    </rPh>
    <rPh sb="2" eb="4">
      <t>ケイケン</t>
    </rPh>
    <rPh sb="5" eb="7">
      <t>サイシュウ</t>
    </rPh>
    <rPh sb="7" eb="8">
      <t>ビ</t>
    </rPh>
    <phoneticPr fontId="2"/>
  </si>
  <si>
    <t>で記載。</t>
    <rPh sb="1" eb="3">
      <t>キサイ</t>
    </rPh>
    <phoneticPr fontId="10"/>
  </si>
  <si>
    <t>　資　格</t>
    <rPh sb="1" eb="2">
      <t>シ</t>
    </rPh>
    <rPh sb="3" eb="4">
      <t>カク</t>
    </rPh>
    <phoneticPr fontId="2"/>
  </si>
  <si>
    <t>　法令で定められた教育・技能講習又は教習</t>
    <phoneticPr fontId="2"/>
  </si>
  <si>
    <t>１級土木施工管理技士</t>
    <rPh sb="1" eb="2">
      <t>キュウ</t>
    </rPh>
    <rPh sb="2" eb="4">
      <t>ドボク</t>
    </rPh>
    <rPh sb="4" eb="6">
      <t>セコウ</t>
    </rPh>
    <rPh sb="6" eb="8">
      <t>カンリ</t>
    </rPh>
    <rPh sb="8" eb="10">
      <t>ギシ</t>
    </rPh>
    <phoneticPr fontId="2"/>
  </si>
  <si>
    <t>職長等の教育</t>
    <phoneticPr fontId="2"/>
  </si>
  <si>
    <t>１級土木施工管理技士補</t>
    <rPh sb="1" eb="2">
      <t>キュウ</t>
    </rPh>
    <rPh sb="2" eb="4">
      <t>ドボク</t>
    </rPh>
    <rPh sb="4" eb="6">
      <t>セコウ</t>
    </rPh>
    <rPh sb="6" eb="8">
      <t>カンリ</t>
    </rPh>
    <rPh sb="8" eb="10">
      <t>ギシ</t>
    </rPh>
    <rPh sb="10" eb="11">
      <t>ホ</t>
    </rPh>
    <phoneticPr fontId="2"/>
  </si>
  <si>
    <t>職長・安全衛生責任者教育</t>
    <phoneticPr fontId="2"/>
  </si>
  <si>
    <t>２級土木施工管理技士</t>
    <rPh sb="1" eb="2">
      <t>キュウ</t>
    </rPh>
    <rPh sb="2" eb="4">
      <t>ドボク</t>
    </rPh>
    <rPh sb="4" eb="6">
      <t>セコウ</t>
    </rPh>
    <rPh sb="6" eb="8">
      <t>カンリ</t>
    </rPh>
    <rPh sb="8" eb="10">
      <t>ギシ</t>
    </rPh>
    <phoneticPr fontId="2"/>
  </si>
  <si>
    <t>【作業主任者】</t>
    <rPh sb="1" eb="3">
      <t>サギョウ</t>
    </rPh>
    <rPh sb="3" eb="6">
      <t>シュニンシャ</t>
    </rPh>
    <phoneticPr fontId="2"/>
  </si>
  <si>
    <t>１級電気工事施工管理技士</t>
    <rPh sb="1" eb="2">
      <t>キュウ</t>
    </rPh>
    <rPh sb="2" eb="6">
      <t>デンキコウジ</t>
    </rPh>
    <rPh sb="6" eb="8">
      <t>セコウ</t>
    </rPh>
    <rPh sb="8" eb="10">
      <t>カンリ</t>
    </rPh>
    <rPh sb="10" eb="12">
      <t>ギシ</t>
    </rPh>
    <phoneticPr fontId="2"/>
  </si>
  <si>
    <t>高圧室内作業主任者</t>
  </si>
  <si>
    <t>１級電気工事施工管理技士補</t>
    <rPh sb="1" eb="2">
      <t>キュウ</t>
    </rPh>
    <rPh sb="2" eb="6">
      <t>デンキコウジ</t>
    </rPh>
    <rPh sb="6" eb="8">
      <t>セコウ</t>
    </rPh>
    <rPh sb="8" eb="10">
      <t>カンリ</t>
    </rPh>
    <rPh sb="10" eb="12">
      <t>ギシ</t>
    </rPh>
    <rPh sb="12" eb="13">
      <t>ホ</t>
    </rPh>
    <phoneticPr fontId="2"/>
  </si>
  <si>
    <t>ガス溶接作業主任者</t>
  </si>
  <si>
    <t>２級電気工事施工管理技士</t>
    <rPh sb="1" eb="2">
      <t>キュウ</t>
    </rPh>
    <rPh sb="2" eb="6">
      <t>デンキコウジ</t>
    </rPh>
    <rPh sb="6" eb="8">
      <t>セコウ</t>
    </rPh>
    <rPh sb="8" eb="10">
      <t>カンリ</t>
    </rPh>
    <rPh sb="10" eb="12">
      <t>ギシ</t>
    </rPh>
    <phoneticPr fontId="2"/>
  </si>
  <si>
    <t>林業架線作業主任者</t>
  </si>
  <si>
    <t>第１種電気主任技術者</t>
    <rPh sb="0" eb="1">
      <t>ダイ</t>
    </rPh>
    <rPh sb="2" eb="3">
      <t>シュ</t>
    </rPh>
    <rPh sb="3" eb="10">
      <t>デンキシュニンギジュツシャ</t>
    </rPh>
    <phoneticPr fontId="2"/>
  </si>
  <si>
    <t>地山の掘削作業主任者</t>
  </si>
  <si>
    <t>第２種電気主任技術者</t>
    <rPh sb="0" eb="1">
      <t>ダイ</t>
    </rPh>
    <rPh sb="2" eb="3">
      <t>シュ</t>
    </rPh>
    <rPh sb="3" eb="10">
      <t>デンキシュニンギジュツシャ</t>
    </rPh>
    <phoneticPr fontId="2"/>
  </si>
  <si>
    <t>土止め支保工作業主任者</t>
  </si>
  <si>
    <t>第３種電気主任技術者</t>
    <rPh sb="0" eb="1">
      <t>ダイ</t>
    </rPh>
    <rPh sb="2" eb="3">
      <t>シュ</t>
    </rPh>
    <rPh sb="3" eb="10">
      <t>デンキシュニンギジュツシャ</t>
    </rPh>
    <phoneticPr fontId="2"/>
  </si>
  <si>
    <t>ずい道等の堀削等作業主任者</t>
  </si>
  <si>
    <t>第１種電気工事士</t>
    <rPh sb="0" eb="1">
      <t>ダイ</t>
    </rPh>
    <rPh sb="2" eb="3">
      <t>シュ</t>
    </rPh>
    <rPh sb="3" eb="7">
      <t>デンキコウジ</t>
    </rPh>
    <rPh sb="7" eb="8">
      <t>シ</t>
    </rPh>
    <phoneticPr fontId="2"/>
  </si>
  <si>
    <t>はい作業主任者</t>
  </si>
  <si>
    <t>第２種電気工事士</t>
    <rPh sb="0" eb="1">
      <t>ダイ</t>
    </rPh>
    <rPh sb="2" eb="3">
      <t>シュ</t>
    </rPh>
    <rPh sb="3" eb="7">
      <t>デンキコウジ</t>
    </rPh>
    <rPh sb="7" eb="8">
      <t>シ</t>
    </rPh>
    <phoneticPr fontId="2"/>
  </si>
  <si>
    <t>型枠支保工の組立て等作業主任者</t>
  </si>
  <si>
    <t>技術士（建設「鋼構造及びコンクリート」）</t>
    <rPh sb="0" eb="3">
      <t>ギジュツシ</t>
    </rPh>
    <rPh sb="4" eb="6">
      <t>ケンセツ</t>
    </rPh>
    <rPh sb="7" eb="8">
      <t>コウ</t>
    </rPh>
    <rPh sb="8" eb="10">
      <t>コウゾウ</t>
    </rPh>
    <rPh sb="10" eb="11">
      <t>オヨ</t>
    </rPh>
    <phoneticPr fontId="2"/>
  </si>
  <si>
    <t>足場の組立て等作業主任者</t>
  </si>
  <si>
    <t>技術士（電気）</t>
    <rPh sb="0" eb="3">
      <t>ギジュツシ</t>
    </rPh>
    <rPh sb="4" eb="6">
      <t>デンキ</t>
    </rPh>
    <phoneticPr fontId="2"/>
  </si>
  <si>
    <t>建築物等の鉄骨の組立て等作業主任者</t>
  </si>
  <si>
    <t>技術士（電子）</t>
    <rPh sb="0" eb="3">
      <t>ギジュツシ</t>
    </rPh>
    <rPh sb="4" eb="6">
      <t>デンシ</t>
    </rPh>
    <phoneticPr fontId="2"/>
  </si>
  <si>
    <t>コンクリート破砕器作業主任者</t>
  </si>
  <si>
    <t>コンクリート造の工作物の解体等作業主任者</t>
  </si>
  <si>
    <t>酸素欠乏危険作業主任者</t>
  </si>
  <si>
    <t/>
  </si>
  <si>
    <t>酸素欠乏・硫化水素危険作業主任者</t>
  </si>
  <si>
    <t>石綿作業主任者</t>
  </si>
  <si>
    <t>特定化学物質作業主任者</t>
  </si>
  <si>
    <t>鉛作業主任者</t>
  </si>
  <si>
    <t>四アルキル鉛作業主任者</t>
  </si>
  <si>
    <t>有機溶剤作業主任者</t>
  </si>
  <si>
    <t>【就業制限】</t>
    <rPh sb="1" eb="3">
      <t>シュウギョウ</t>
    </rPh>
    <rPh sb="3" eb="5">
      <t>セイゲン</t>
    </rPh>
    <phoneticPr fontId="2"/>
  </si>
  <si>
    <t>発破士</t>
    <rPh sb="0" eb="2">
      <t>ハッパ</t>
    </rPh>
    <rPh sb="2" eb="3">
      <t>シ</t>
    </rPh>
    <phoneticPr fontId="20"/>
  </si>
  <si>
    <t>クレーン運転士</t>
    <rPh sb="4" eb="7">
      <t>ウンテンシ</t>
    </rPh>
    <phoneticPr fontId="20"/>
  </si>
  <si>
    <t>移動式クレーン運転士</t>
    <rPh sb="0" eb="2">
      <t>イドウ</t>
    </rPh>
    <rPh sb="2" eb="3">
      <t>シキ</t>
    </rPh>
    <rPh sb="7" eb="10">
      <t>ウンテンシ</t>
    </rPh>
    <phoneticPr fontId="20"/>
  </si>
  <si>
    <t>小型移動式クレーン運転技能講習修了者</t>
    <rPh sb="0" eb="2">
      <t>コガタ</t>
    </rPh>
    <rPh sb="2" eb="4">
      <t>イドウ</t>
    </rPh>
    <rPh sb="4" eb="5">
      <t>シキ</t>
    </rPh>
    <rPh sb="9" eb="11">
      <t>ウンテン</t>
    </rPh>
    <rPh sb="11" eb="13">
      <t>ギノウ</t>
    </rPh>
    <rPh sb="13" eb="15">
      <t>コウシュウ</t>
    </rPh>
    <rPh sb="15" eb="18">
      <t>シュウリョウシャ</t>
    </rPh>
    <phoneticPr fontId="20"/>
  </si>
  <si>
    <t>デリック運転士</t>
    <rPh sb="4" eb="7">
      <t>ウンテンシ</t>
    </rPh>
    <phoneticPr fontId="20"/>
  </si>
  <si>
    <t>ガス溶接技能講習修了者</t>
  </si>
  <si>
    <t>玉掛技能講習修了者</t>
    <rPh sb="0" eb="2">
      <t>タマカケ</t>
    </rPh>
    <phoneticPr fontId="20"/>
  </si>
  <si>
    <t>車両系建設機械運転技能講習修了者</t>
    <rPh sb="0" eb="7">
      <t>シャリョウケイケンセツキカイ</t>
    </rPh>
    <rPh sb="7" eb="9">
      <t>ウンテン</t>
    </rPh>
    <phoneticPr fontId="20"/>
  </si>
  <si>
    <t>不整地運搬車技能講習修了者</t>
    <rPh sb="0" eb="6">
      <t>フセイチウンパンシャ</t>
    </rPh>
    <phoneticPr fontId="20"/>
  </si>
  <si>
    <t>高所作業車運転技能講習修了者</t>
    <rPh sb="0" eb="5">
      <t>コウショサギョウシャ</t>
    </rPh>
    <rPh sb="5" eb="7">
      <t>ウンテン</t>
    </rPh>
    <rPh sb="7" eb="9">
      <t>ギノウ</t>
    </rPh>
    <rPh sb="9" eb="11">
      <t>コウシュウ</t>
    </rPh>
    <rPh sb="11" eb="14">
      <t>シュウリョウシャ</t>
    </rPh>
    <phoneticPr fontId="20"/>
  </si>
  <si>
    <t>フルハーネス型墜落制止用器具</t>
  </si>
  <si>
    <t>【特別教育】</t>
    <rPh sb="1" eb="3">
      <t>トクベツ</t>
    </rPh>
    <rPh sb="3" eb="5">
      <t>キョウイク</t>
    </rPh>
    <phoneticPr fontId="2"/>
  </si>
  <si>
    <t>電気取扱業務（高圧、特別高圧）</t>
    <rPh sb="0" eb="2">
      <t>デンキ</t>
    </rPh>
    <rPh sb="2" eb="4">
      <t>トリアツカイ</t>
    </rPh>
    <rPh sb="4" eb="6">
      <t>ギョウム</t>
    </rPh>
    <rPh sb="7" eb="9">
      <t>コウアツ</t>
    </rPh>
    <rPh sb="10" eb="12">
      <t>トクベツ</t>
    </rPh>
    <rPh sb="12" eb="14">
      <t>コウアツ</t>
    </rPh>
    <phoneticPr fontId="20"/>
  </si>
  <si>
    <t>立木の伐木等の業務</t>
    <rPh sb="0" eb="2">
      <t>タチキ</t>
    </rPh>
    <rPh sb="3" eb="5">
      <t>バツボク</t>
    </rPh>
    <rPh sb="5" eb="6">
      <t>トウ</t>
    </rPh>
    <rPh sb="7" eb="9">
      <t>ギョウム</t>
    </rPh>
    <phoneticPr fontId="20"/>
  </si>
  <si>
    <t>チェーンソーを使用した立木の伐木等の業務</t>
    <rPh sb="7" eb="9">
      <t>シヨウ</t>
    </rPh>
    <rPh sb="11" eb="13">
      <t>タチキ</t>
    </rPh>
    <rPh sb="14" eb="16">
      <t>バツボク</t>
    </rPh>
    <rPh sb="16" eb="17">
      <t>トウ</t>
    </rPh>
    <rPh sb="18" eb="20">
      <t>ギョウム</t>
    </rPh>
    <phoneticPr fontId="20"/>
  </si>
  <si>
    <t>玉掛け業務</t>
    <rPh sb="0" eb="2">
      <t>タマカ</t>
    </rPh>
    <rPh sb="3" eb="5">
      <t>ギョウム</t>
    </rPh>
    <phoneticPr fontId="20"/>
  </si>
  <si>
    <t>車両系建設機械運転者</t>
    <rPh sb="0" eb="7">
      <t>シャリョウケイケンセツキカイ</t>
    </rPh>
    <rPh sb="7" eb="9">
      <t>ウンテン</t>
    </rPh>
    <phoneticPr fontId="20"/>
  </si>
  <si>
    <t>不整地運搬車運転者</t>
    <rPh sb="0" eb="6">
      <t>フセイチウンパンシャ</t>
    </rPh>
    <rPh sb="6" eb="8">
      <t>ウンテン</t>
    </rPh>
    <phoneticPr fontId="20"/>
  </si>
  <si>
    <t>高所作業車運転者</t>
    <rPh sb="0" eb="5">
      <t>コウショサギョウシャ</t>
    </rPh>
    <rPh sb="5" eb="7">
      <t>ウンテン</t>
    </rPh>
    <phoneticPr fontId="20"/>
  </si>
  <si>
    <t>軌道装置（ﾓﾉﾚｰﾙ）の動力車の運転業務</t>
    <rPh sb="0" eb="2">
      <t>キドウ</t>
    </rPh>
    <rPh sb="2" eb="4">
      <t>ソウチ</t>
    </rPh>
    <rPh sb="12" eb="14">
      <t>ドウリョク</t>
    </rPh>
    <rPh sb="14" eb="15">
      <t>シャ</t>
    </rPh>
    <rPh sb="16" eb="18">
      <t>ウンテン</t>
    </rPh>
    <rPh sb="18" eb="20">
      <t>ギョウム</t>
    </rPh>
    <phoneticPr fontId="20"/>
  </si>
  <si>
    <t>中部</t>
  </si>
  <si>
    <t>指導監督的な実務経験の対象開始日</t>
    <rPh sb="13" eb="16">
      <t>カイシビ</t>
    </rPh>
    <phoneticPr fontId="2"/>
  </si>
  <si>
    <t>新設・建替</t>
    <rPh sb="0" eb="2">
      <t>シンセツ</t>
    </rPh>
    <rPh sb="3" eb="5">
      <t>タテカ</t>
    </rPh>
    <phoneticPr fontId="2"/>
  </si>
  <si>
    <t>電線張替</t>
    <rPh sb="0" eb="4">
      <t>デンセンハリカエ</t>
    </rPh>
    <phoneticPr fontId="2"/>
  </si>
  <si>
    <t>架線単</t>
    <rPh sb="0" eb="2">
      <t>ガセン</t>
    </rPh>
    <rPh sb="2" eb="3">
      <t>タン</t>
    </rPh>
    <phoneticPr fontId="2"/>
  </si>
  <si>
    <t>撤去架線単</t>
    <rPh sb="0" eb="2">
      <t>テッキョ</t>
    </rPh>
    <rPh sb="2" eb="4">
      <t>ガセン</t>
    </rPh>
    <rPh sb="4" eb="5">
      <t>タン</t>
    </rPh>
    <phoneticPr fontId="2"/>
  </si>
  <si>
    <t>対象業務</t>
    <phoneticPr fontId="2"/>
  </si>
  <si>
    <t>副現場代理人</t>
    <rPh sb="0" eb="1">
      <t>フク</t>
    </rPh>
    <rPh sb="1" eb="3">
      <t>ゲンバ</t>
    </rPh>
    <rPh sb="3" eb="6">
      <t>ダイリニン</t>
    </rPh>
    <phoneticPr fontId="2"/>
  </si>
  <si>
    <t>○月○日合格発表待ち</t>
  </si>
  <si>
    <t>（受験番号　　　　　　　　　　　　）</t>
  </si>
  <si>
    <t>Ver.2024.9</t>
    <phoneticPr fontId="2"/>
  </si>
  <si>
    <t>Ver.2024.9</t>
    <phoneticPr fontId="2"/>
  </si>
  <si>
    <t>内申書内、修正なし。（メモ）</t>
    <rPh sb="0" eb="3">
      <t>ナイシンショ</t>
    </rPh>
    <rPh sb="3" eb="4">
      <t>ナイ</t>
    </rPh>
    <rPh sb="5" eb="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</si>
</sst>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Red]\-#,##0.0"/>
    <numFmt numFmtId="177" formatCode="yyyy&quot;年&quot;m&quot;月&quot;;@"/>
    <numFmt numFmtId="178" formatCode="[$-411]ggge&quot;年&quot;m&quot;月&quot;"/>
    <numFmt numFmtId="179" formatCode="0;&quot;▲ &quot;0"/>
    <numFmt numFmtId="180" formatCode="[$]ggge&quot;年&quot;m&quot;月&quot;d&quot;日&quot;;@"/>
    <numFmt numFmtId="181" formatCode="yyyy&quot;年&quot;m&quot;月&quot;d&quot;日&quot;;@"/>
    <numFmt numFmtId="182" formatCode="0_);[Red]\(0\)"/>
    <numFmt numFmtId="183" formatCode="[$-411]ggge&quot;年&quot;"/>
    <numFmt numFmtId="184" formatCode="[DBNum3][$-411]ggge&quot;年度&quot;"/>
    <numFmt numFmtId="185" formatCode="[DBNum3][$-411]yyyy&quot;年&quot;m&quot;月&quot;d&quot;日&quot;"/>
    <numFmt numFmtId="186" formatCode="[DBNum3][$-411]ggge&quot;年&quot;"/>
    <numFmt numFmtId="187" formatCode="[DBNum3][$-411]yyyy&quot;年&quot;"/>
    <numFmt numFmtId="188" formatCode="[$-F800]dddd\,\ mmmm\ dd\,\ yyyy"/>
    <numFmt numFmtId="189" formatCode="[$-411]ggge&quot;年&quot;m&quot;月&quot;d&quot;日&quot;;@"/>
    <numFmt numFmtId="190" formatCode="0&quot;ヶ月&quot;"/>
    <numFmt numFmtId="191" formatCode="yyyy&quot;年2月&quot;"/>
    <numFmt numFmtId="192" formatCode="[$-411]yyyy&quot;年&quot;m&quot;月&quot;d&quot;日以降よりの経歴を記載&quot;"/>
    <numFmt numFmtId="193" formatCode="[DBNum3][$-411]0"/>
    <numFmt numFmtId="194" formatCode="[DBNum3][$-411]00"/>
    <numFmt numFmtId="195" formatCode="[$-411]yyyy&quot;年4月1日以降よりの経歴を記載&quot;"/>
  </numFmts>
  <fonts count="6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ＤＦ平成ゴシック体W5"/>
      <family val="3"/>
      <charset val="128"/>
    </font>
    <font>
      <sz val="9"/>
      <color theme="1"/>
      <name val="ＤＦ平成ゴシック体W5"/>
      <family val="3"/>
      <charset val="128"/>
    </font>
    <font>
      <sz val="10"/>
      <color rgb="FFFF0000"/>
      <name val="ＤＦ平成ゴシック体W5"/>
      <family val="3"/>
      <charset val="128"/>
    </font>
    <font>
      <sz val="14"/>
      <color theme="1"/>
      <name val="ＤＦ平成ゴシック体W5"/>
      <family val="3"/>
      <charset val="128"/>
    </font>
    <font>
      <sz val="11"/>
      <color theme="1"/>
      <name val="游ゴシック"/>
      <family val="3"/>
      <charset val="128"/>
      <scheme val="minor"/>
    </font>
    <font>
      <sz val="10.5"/>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1"/>
      <color theme="1"/>
      <name val="游ゴシック"/>
      <family val="2"/>
      <scheme val="minor"/>
    </font>
    <font>
      <sz val="6"/>
      <name val="游ゴシック"/>
      <family val="3"/>
      <charset val="128"/>
      <scheme val="minor"/>
    </font>
    <font>
      <sz val="9"/>
      <color theme="1"/>
      <name val="HGSｺﾞｼｯｸM"/>
      <family val="3"/>
      <charset val="128"/>
    </font>
    <font>
      <sz val="9"/>
      <name val="HGPｺﾞｼｯｸM"/>
      <family val="3"/>
      <charset val="128"/>
    </font>
    <font>
      <b/>
      <sz val="9"/>
      <name val="HGPｺﾞｼｯｸM"/>
      <family val="3"/>
      <charset val="128"/>
    </font>
    <font>
      <sz val="9"/>
      <color theme="0" tint="-0.34998626667073579"/>
      <name val="HGPｺﾞｼｯｸM"/>
      <family val="3"/>
      <charset val="128"/>
    </font>
    <font>
      <b/>
      <sz val="10.5"/>
      <name val="HGPｺﾞｼｯｸM"/>
      <family val="3"/>
      <charset val="128"/>
    </font>
    <font>
      <sz val="10.5"/>
      <name val="HGPｺﾞｼｯｸM"/>
      <family val="3"/>
      <charset val="128"/>
    </font>
    <font>
      <sz val="10.5"/>
      <name val="HGSｺﾞｼｯｸM"/>
      <family val="3"/>
      <charset val="128"/>
    </font>
    <font>
      <sz val="11"/>
      <color theme="1"/>
      <name val="HGSｺﾞｼｯｸM"/>
      <family val="3"/>
      <charset val="128"/>
    </font>
    <font>
      <sz val="12"/>
      <color theme="1"/>
      <name val="HGSｺﾞｼｯｸM"/>
      <family val="3"/>
      <charset val="128"/>
    </font>
    <font>
      <sz val="14"/>
      <color theme="1"/>
      <name val="HGSｺﾞｼｯｸM"/>
      <family val="3"/>
      <charset val="128"/>
    </font>
    <font>
      <sz val="16"/>
      <color theme="1"/>
      <name val="HGSｺﾞｼｯｸM"/>
      <family val="3"/>
      <charset val="128"/>
    </font>
    <font>
      <sz val="16"/>
      <color rgb="FFFF0000"/>
      <name val="HGSｺﾞｼｯｸM"/>
      <family val="3"/>
      <charset val="128"/>
    </font>
    <font>
      <b/>
      <sz val="12"/>
      <name val="HGPｺﾞｼｯｸM"/>
      <family val="3"/>
      <charset val="128"/>
    </font>
    <font>
      <sz val="10"/>
      <color theme="1"/>
      <name val="HGSｺﾞｼｯｸM"/>
      <family val="3"/>
      <charset val="128"/>
    </font>
    <font>
      <sz val="11"/>
      <color rgb="FFFF0000"/>
      <name val="HGSｺﾞｼｯｸM"/>
      <family val="3"/>
      <charset val="128"/>
    </font>
    <font>
      <sz val="10"/>
      <color rgb="FFFF0000"/>
      <name val="HGSｺﾞｼｯｸM"/>
      <family val="3"/>
      <charset val="128"/>
    </font>
    <font>
      <sz val="10"/>
      <name val="HGSｺﾞｼｯｸM"/>
      <family val="3"/>
      <charset val="128"/>
    </font>
    <font>
      <sz val="20"/>
      <color theme="1"/>
      <name val="HGSｺﾞｼｯｸM"/>
      <family val="3"/>
      <charset val="128"/>
    </font>
    <font>
      <u/>
      <sz val="10"/>
      <color theme="1"/>
      <name val="HGSｺﾞｼｯｸM"/>
      <family val="3"/>
      <charset val="128"/>
    </font>
    <font>
      <sz val="12"/>
      <name val="HGSｺﾞｼｯｸM"/>
      <family val="3"/>
      <charset val="128"/>
    </font>
    <font>
      <b/>
      <sz val="10"/>
      <name val="HGSｺﾞｼｯｸM"/>
      <family val="3"/>
      <charset val="128"/>
    </font>
    <font>
      <sz val="10"/>
      <name val="HGPｺﾞｼｯｸM"/>
      <family val="3"/>
      <charset val="128"/>
    </font>
    <font>
      <sz val="11"/>
      <name val="HGPｺﾞｼｯｸM"/>
      <family val="3"/>
      <charset val="128"/>
    </font>
    <font>
      <sz val="12"/>
      <name val="HGPｺﾞｼｯｸM"/>
      <family val="3"/>
      <charset val="128"/>
    </font>
    <font>
      <b/>
      <sz val="10"/>
      <name val="HGPｺﾞｼｯｸM"/>
      <family val="3"/>
      <charset val="128"/>
    </font>
    <font>
      <sz val="16"/>
      <name val="HGSｺﾞｼｯｸM"/>
      <family val="3"/>
      <charset val="128"/>
    </font>
    <font>
      <sz val="8"/>
      <color theme="1"/>
      <name val="HGSｺﾞｼｯｸM"/>
      <family val="3"/>
      <charset val="128"/>
    </font>
    <font>
      <sz val="6"/>
      <color theme="1"/>
      <name val="HGSｺﾞｼｯｸM"/>
      <family val="3"/>
      <charset val="128"/>
    </font>
    <font>
      <sz val="10"/>
      <name val="ＤＦ平成ゴシック体W5"/>
      <family val="3"/>
      <charset val="128"/>
    </font>
    <font>
      <sz val="11"/>
      <color rgb="FFFF0000"/>
      <name val="游ゴシック"/>
      <family val="2"/>
      <charset val="128"/>
      <scheme val="minor"/>
    </font>
    <font>
      <sz val="8"/>
      <color rgb="FFFF0000"/>
      <name val="HGSｺﾞｼｯｸM"/>
      <family val="3"/>
      <charset val="128"/>
    </font>
    <font>
      <sz val="10"/>
      <color rgb="FFFF0000"/>
      <name val="游ゴシック"/>
      <family val="2"/>
      <charset val="128"/>
      <scheme val="minor"/>
    </font>
    <font>
      <sz val="11"/>
      <name val="游ゴシック"/>
      <family val="2"/>
      <charset val="128"/>
      <scheme val="minor"/>
    </font>
    <font>
      <sz val="8"/>
      <name val="HGSｺﾞｼｯｸM"/>
      <family val="3"/>
      <charset val="128"/>
    </font>
    <font>
      <sz val="8"/>
      <color theme="1"/>
      <name val="游ゴシック"/>
      <family val="2"/>
      <charset val="128"/>
      <scheme val="minor"/>
    </font>
    <font>
      <sz val="11"/>
      <name val="HGSｺﾞｼｯｸM"/>
      <family val="3"/>
      <charset val="128"/>
    </font>
    <font>
      <sz val="14"/>
      <name val="HGSｺﾞｼｯｸM"/>
      <family val="3"/>
      <charset val="128"/>
    </font>
    <font>
      <sz val="11"/>
      <color theme="1"/>
      <name val="游ゴシック"/>
      <family val="3"/>
      <charset val="128"/>
    </font>
    <font>
      <sz val="10.5"/>
      <name val="HG丸ｺﾞｼｯｸM-PRO"/>
      <family val="3"/>
      <charset val="128"/>
    </font>
    <font>
      <b/>
      <sz val="10.5"/>
      <color rgb="FFFF0000"/>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10.5"/>
      <color theme="1"/>
      <name val="HG丸ｺﾞｼｯｸM-PRO"/>
      <family val="3"/>
      <charset val="128"/>
    </font>
    <font>
      <sz val="10"/>
      <color theme="1"/>
      <name val="HG丸ｺﾞｼｯｸM-PRO"/>
      <family val="3"/>
      <charset val="128"/>
    </font>
    <font>
      <b/>
      <sz val="10"/>
      <color rgb="FFFF0000"/>
      <name val="HG丸ｺﾞｼｯｸM-PRO"/>
      <family val="3"/>
      <charset val="128"/>
    </font>
    <font>
      <b/>
      <sz val="10"/>
      <color rgb="FFFF0000"/>
      <name val="HGSｺﾞｼｯｸM"/>
      <family val="3"/>
      <charset val="128"/>
    </font>
    <font>
      <sz val="10"/>
      <color rgb="FFFF0000"/>
      <name val="HG丸ｺﾞｼｯｸM-PRO"/>
      <family val="3"/>
      <charset val="128"/>
    </font>
    <font>
      <b/>
      <sz val="9"/>
      <color indexed="81"/>
      <name val="MS P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65"/>
        <bgColor indexed="64"/>
      </patternFill>
    </fill>
    <fill>
      <patternFill patternType="solid">
        <fgColor rgb="FFFFFF99"/>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thin">
        <color indexed="64"/>
      </top>
      <bottom/>
      <diagonal/>
    </border>
    <border>
      <left style="hair">
        <color auto="1"/>
      </left>
      <right style="hair">
        <color auto="1"/>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hair">
        <color indexed="64"/>
      </right>
      <top/>
      <bottom/>
      <diagonal/>
    </border>
    <border>
      <left style="hair">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hair">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indexed="64"/>
      </top>
      <bottom style="hair">
        <color indexed="64"/>
      </bottom>
      <diagonal/>
    </border>
    <border>
      <left/>
      <right style="hair">
        <color auto="1"/>
      </right>
      <top style="hair">
        <color indexed="64"/>
      </top>
      <bottom style="thin">
        <color indexed="64"/>
      </bottom>
      <diagonal/>
    </border>
    <border>
      <left/>
      <right style="dotted">
        <color indexed="64"/>
      </right>
      <top style="thin">
        <color indexed="64"/>
      </top>
      <bottom style="dashed">
        <color indexed="64"/>
      </bottom>
      <diagonal/>
    </border>
    <border>
      <left/>
      <right/>
      <top/>
      <bottom style="dashed">
        <color indexed="64"/>
      </bottom>
      <diagonal/>
    </border>
    <border>
      <left style="hair">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style="thin">
        <color auto="1"/>
      </right>
      <top style="hair">
        <color indexed="64"/>
      </top>
      <bottom/>
      <diagonal/>
    </border>
    <border>
      <left/>
      <right style="hair">
        <color indexed="64"/>
      </right>
      <top style="hair">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diagonal/>
    </border>
    <border>
      <left style="dashed">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2" fillId="0" borderId="0"/>
  </cellStyleXfs>
  <cellXfs count="939">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xf>
    <xf numFmtId="0" fontId="3" fillId="0" borderId="0" xfId="0" quotePrefix="1" applyFont="1" applyAlignment="1">
      <alignment horizontal="center" vertical="center"/>
    </xf>
    <xf numFmtId="0" fontId="24" fillId="0" borderId="1" xfId="3" applyFont="1" applyBorder="1" applyAlignment="1">
      <alignment horizontal="center" vertical="center"/>
    </xf>
    <xf numFmtId="0" fontId="21" fillId="0" borderId="0" xfId="0" applyFont="1">
      <alignment vertical="center"/>
    </xf>
    <xf numFmtId="49" fontId="24" fillId="0" borderId="1" xfId="3" applyNumberFormat="1" applyFont="1" applyBorder="1" applyAlignment="1">
      <alignment horizontal="left" vertical="top"/>
    </xf>
    <xf numFmtId="14" fontId="24" fillId="0" borderId="1" xfId="3" applyNumberFormat="1" applyFont="1" applyBorder="1" applyAlignment="1">
      <alignment horizontal="left" vertical="top"/>
    </xf>
    <xf numFmtId="0" fontId="24" fillId="0" borderId="1" xfId="3" applyFont="1" applyBorder="1" applyAlignment="1">
      <alignment horizontal="left" vertical="top" wrapText="1"/>
    </xf>
    <xf numFmtId="0" fontId="25" fillId="0" borderId="1" xfId="3" applyFont="1" applyBorder="1" applyAlignment="1">
      <alignment horizontal="left" vertical="top" wrapText="1"/>
    </xf>
    <xf numFmtId="0" fontId="27" fillId="3" borderId="2" xfId="0" applyFont="1" applyFill="1" applyBorder="1" applyAlignment="1" applyProtection="1">
      <alignment horizontal="left" vertical="center" shrinkToFit="1"/>
      <protection locked="0"/>
    </xf>
    <xf numFmtId="0" fontId="27" fillId="3" borderId="34" xfId="0" applyFont="1" applyFill="1" applyBorder="1" applyAlignment="1" applyProtection="1">
      <alignment horizontal="left" vertical="center" shrinkToFit="1"/>
      <protection locked="0"/>
    </xf>
    <xf numFmtId="0" fontId="27" fillId="3" borderId="3" xfId="0" applyFont="1" applyFill="1" applyBorder="1" applyAlignment="1" applyProtection="1">
      <alignment horizontal="left" vertical="center" shrinkToFit="1"/>
      <protection locked="0"/>
    </xf>
    <xf numFmtId="0" fontId="27" fillId="3" borderId="30" xfId="0" applyFont="1" applyFill="1" applyBorder="1" applyAlignment="1" applyProtection="1">
      <alignment horizontal="left" vertical="center" shrinkToFit="1"/>
      <protection locked="0"/>
    </xf>
    <xf numFmtId="0" fontId="27" fillId="3" borderId="4" xfId="0" applyFont="1" applyFill="1" applyBorder="1" applyAlignment="1" applyProtection="1">
      <alignment horizontal="left" vertical="center" shrinkToFit="1"/>
      <protection locked="0"/>
    </xf>
    <xf numFmtId="0" fontId="27" fillId="3" borderId="31" xfId="0" applyFont="1" applyFill="1" applyBorder="1" applyAlignment="1" applyProtection="1">
      <alignment horizontal="left" vertical="center" shrinkToFit="1"/>
      <protection locked="0"/>
    </xf>
    <xf numFmtId="0" fontId="3" fillId="3" borderId="1" xfId="0" applyFont="1" applyFill="1" applyBorder="1">
      <alignment vertical="center"/>
    </xf>
    <xf numFmtId="0" fontId="15" fillId="3" borderId="47" xfId="2" applyFont="1" applyFill="1" applyBorder="1" applyAlignment="1" applyProtection="1">
      <alignment horizontal="center" vertical="center"/>
      <protection locked="0"/>
    </xf>
    <xf numFmtId="0" fontId="23"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2" borderId="1" xfId="0" applyFont="1" applyFill="1" applyBorder="1" applyAlignment="1">
      <alignment horizontal="center" vertical="center"/>
    </xf>
    <xf numFmtId="0" fontId="27" fillId="0" borderId="0" xfId="0" applyFont="1" applyAlignment="1">
      <alignment horizontal="left" vertical="center"/>
    </xf>
    <xf numFmtId="0" fontId="32" fillId="0" borderId="23" xfId="0" applyFont="1" applyBorder="1" applyAlignment="1">
      <alignment horizontal="center" vertical="center"/>
    </xf>
    <xf numFmtId="0" fontId="32" fillId="0" borderId="0" xfId="0" applyFont="1" applyAlignment="1">
      <alignment horizontal="center" vertical="top"/>
    </xf>
    <xf numFmtId="0" fontId="27" fillId="0" borderId="24" xfId="0" applyFont="1" applyBorder="1" applyAlignment="1">
      <alignment horizontal="center" vertical="center"/>
    </xf>
    <xf numFmtId="0" fontId="27" fillId="2" borderId="71" xfId="0" applyFont="1" applyFill="1" applyBorder="1" applyAlignment="1">
      <alignment horizontal="center" vertical="center"/>
    </xf>
    <xf numFmtId="0" fontId="27" fillId="2" borderId="2" xfId="0" applyFont="1" applyFill="1" applyBorder="1" applyAlignment="1">
      <alignment horizontal="center" vertical="center"/>
    </xf>
    <xf numFmtId="177" fontId="30" fillId="2" borderId="68" xfId="0" applyNumberFormat="1" applyFont="1" applyFill="1" applyBorder="1" applyAlignment="1">
      <alignment horizontal="center" vertical="center"/>
    </xf>
    <xf numFmtId="0" fontId="27" fillId="2" borderId="75" xfId="0" applyFont="1" applyFill="1" applyBorder="1" applyAlignment="1">
      <alignment horizontal="center" vertical="center"/>
    </xf>
    <xf numFmtId="0" fontId="27" fillId="2" borderId="3" xfId="0" applyFont="1" applyFill="1" applyBorder="1" applyAlignment="1">
      <alignment horizontal="center" vertical="center"/>
    </xf>
    <xf numFmtId="177" fontId="30" fillId="2" borderId="69" xfId="0" applyNumberFormat="1" applyFont="1" applyFill="1" applyBorder="1" applyAlignment="1">
      <alignment horizontal="center" vertical="center"/>
    </xf>
    <xf numFmtId="0" fontId="27" fillId="2" borderId="15" xfId="0" applyFont="1" applyFill="1" applyBorder="1" applyAlignment="1">
      <alignment horizontal="center" vertical="center"/>
    </xf>
    <xf numFmtId="0" fontId="27" fillId="2" borderId="4" xfId="0" applyFont="1" applyFill="1" applyBorder="1" applyAlignment="1">
      <alignment horizontal="center" vertical="center"/>
    </xf>
    <xf numFmtId="177" fontId="30" fillId="2" borderId="71" xfId="0" applyNumberFormat="1" applyFont="1" applyFill="1" applyBorder="1" applyAlignment="1">
      <alignment horizontal="center" vertical="center"/>
    </xf>
    <xf numFmtId="0" fontId="27" fillId="2" borderId="18" xfId="0" applyFont="1" applyFill="1" applyBorder="1" applyAlignment="1">
      <alignment horizontal="center" vertical="center"/>
    </xf>
    <xf numFmtId="0" fontId="27" fillId="2" borderId="8"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25" xfId="0" applyFont="1" applyFill="1" applyBorder="1" applyAlignment="1">
      <alignment horizontal="center" vertical="center"/>
    </xf>
    <xf numFmtId="0" fontId="27" fillId="2" borderId="2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27" fillId="4" borderId="2" xfId="0" applyFont="1" applyFill="1" applyBorder="1">
      <alignment vertical="center"/>
    </xf>
    <xf numFmtId="0" fontId="27" fillId="4" borderId="12" xfId="0" applyFont="1" applyFill="1" applyBorder="1">
      <alignment vertical="center"/>
    </xf>
    <xf numFmtId="0" fontId="27" fillId="4" borderId="13"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lignment vertical="center"/>
    </xf>
    <xf numFmtId="0" fontId="27" fillId="4" borderId="14" xfId="0" applyFont="1" applyFill="1" applyBorder="1">
      <alignment vertical="center"/>
    </xf>
    <xf numFmtId="0" fontId="27" fillId="4" borderId="16"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3" xfId="0" applyFont="1" applyFill="1" applyBorder="1">
      <alignment vertical="center"/>
    </xf>
    <xf numFmtId="0" fontId="27" fillId="4" borderId="0" xfId="0" applyFont="1" applyFill="1">
      <alignment vertical="center"/>
    </xf>
    <xf numFmtId="0" fontId="27" fillId="4" borderId="41" xfId="0" applyFont="1" applyFill="1" applyBorder="1">
      <alignment vertical="center"/>
    </xf>
    <xf numFmtId="0" fontId="27" fillId="0" borderId="0" xfId="0" applyFont="1">
      <alignment vertical="center"/>
    </xf>
    <xf numFmtId="0" fontId="20" fillId="8" borderId="0" xfId="2" applyFont="1" applyFill="1">
      <alignment vertical="center"/>
    </xf>
    <xf numFmtId="0" fontId="8" fillId="8" borderId="0" xfId="2" applyFont="1" applyFill="1">
      <alignment vertical="center"/>
    </xf>
    <xf numFmtId="0" fontId="9" fillId="8" borderId="0" xfId="2" applyFont="1" applyFill="1">
      <alignment vertical="center"/>
    </xf>
    <xf numFmtId="0" fontId="8" fillId="0" borderId="0" xfId="2" applyFont="1">
      <alignment vertical="center"/>
    </xf>
    <xf numFmtId="0" fontId="8" fillId="10" borderId="0" xfId="2" applyFont="1" applyFill="1">
      <alignment vertical="center"/>
    </xf>
    <xf numFmtId="0" fontId="8" fillId="8" borderId="0" xfId="2" applyFont="1" applyFill="1" applyAlignment="1">
      <alignment horizontal="distributed"/>
    </xf>
    <xf numFmtId="0" fontId="20" fillId="8" borderId="0" xfId="2" applyFont="1" applyFill="1" applyAlignment="1">
      <alignment horizontal="right"/>
    </xf>
    <xf numFmtId="0" fontId="15" fillId="8" borderId="0" xfId="2" applyFont="1" applyFill="1">
      <alignment vertical="center"/>
    </xf>
    <xf numFmtId="0" fontId="15" fillId="8" borderId="0" xfId="2" applyFont="1" applyFill="1" applyAlignment="1">
      <alignment horizontal="distributed"/>
    </xf>
    <xf numFmtId="0" fontId="15" fillId="8" borderId="0" xfId="2" applyFont="1" applyFill="1" applyAlignment="1"/>
    <xf numFmtId="0" fontId="15" fillId="0" borderId="0" xfId="2" applyFont="1">
      <alignment vertical="center"/>
    </xf>
    <xf numFmtId="0" fontId="15" fillId="10" borderId="0" xfId="2" applyFont="1" applyFill="1">
      <alignment vertical="center"/>
    </xf>
    <xf numFmtId="0" fontId="37" fillId="4" borderId="22" xfId="2" applyFont="1" applyFill="1" applyBorder="1">
      <alignment vertical="center"/>
    </xf>
    <xf numFmtId="180" fontId="37" fillId="4" borderId="23" xfId="2" applyNumberFormat="1" applyFont="1" applyFill="1" applyBorder="1" applyAlignment="1">
      <alignment vertical="center" wrapText="1"/>
    </xf>
    <xf numFmtId="180" fontId="37" fillId="4" borderId="23" xfId="2" applyNumberFormat="1" applyFont="1" applyFill="1" applyBorder="1" applyAlignment="1">
      <alignment horizontal="right" vertical="center" wrapText="1"/>
    </xf>
    <xf numFmtId="180" fontId="37" fillId="4" borderId="23" xfId="2" applyNumberFormat="1" applyFont="1" applyFill="1" applyBorder="1" applyAlignment="1">
      <alignment horizontal="left" vertical="center" wrapText="1"/>
    </xf>
    <xf numFmtId="0" fontId="37" fillId="4" borderId="0" xfId="2" applyFont="1" applyFill="1">
      <alignment vertical="center"/>
    </xf>
    <xf numFmtId="0" fontId="15" fillId="4" borderId="33" xfId="2" applyFont="1" applyFill="1" applyBorder="1" applyAlignment="1">
      <alignment vertical="center" wrapText="1"/>
    </xf>
    <xf numFmtId="0" fontId="35" fillId="10" borderId="0" xfId="2" applyFont="1" applyFill="1">
      <alignment vertical="center"/>
    </xf>
    <xf numFmtId="0" fontId="35" fillId="0" borderId="0" xfId="2" applyFont="1">
      <alignment vertical="center"/>
    </xf>
    <xf numFmtId="0" fontId="35" fillId="10" borderId="0" xfId="2" applyFont="1" applyFill="1" applyAlignment="1"/>
    <xf numFmtId="0" fontId="35" fillId="0" borderId="0" xfId="2" applyFont="1" applyAlignment="1"/>
    <xf numFmtId="0" fontId="38" fillId="4" borderId="6" xfId="2" applyFont="1" applyFill="1" applyBorder="1">
      <alignment vertical="center"/>
    </xf>
    <xf numFmtId="0" fontId="35" fillId="4" borderId="23" xfId="2" applyFont="1" applyFill="1" applyBorder="1" applyAlignment="1">
      <alignment horizontal="center" vertical="center"/>
    </xf>
    <xf numFmtId="0" fontId="35" fillId="4" borderId="6" xfId="2" applyFont="1" applyFill="1" applyBorder="1">
      <alignment vertical="center"/>
    </xf>
    <xf numFmtId="0" fontId="15" fillId="8" borderId="44" xfId="2" applyFont="1" applyFill="1" applyBorder="1" applyAlignment="1">
      <alignment vertical="center" wrapText="1"/>
    </xf>
    <xf numFmtId="0" fontId="15" fillId="8" borderId="44" xfId="2" applyFont="1" applyFill="1" applyBorder="1">
      <alignment vertical="center"/>
    </xf>
    <xf numFmtId="0" fontId="15" fillId="10" borderId="0" xfId="2" applyFont="1" applyFill="1" applyAlignment="1"/>
    <xf numFmtId="0" fontId="15" fillId="9" borderId="0" xfId="2" applyFont="1" applyFill="1">
      <alignment vertical="center"/>
    </xf>
    <xf numFmtId="0" fontId="15" fillId="0" borderId="43" xfId="2" applyFont="1" applyBorder="1">
      <alignment vertical="center"/>
    </xf>
    <xf numFmtId="0" fontId="15" fillId="8" borderId="0" xfId="2" applyFont="1" applyFill="1" applyAlignment="1">
      <alignment vertical="center" wrapText="1"/>
    </xf>
    <xf numFmtId="0" fontId="17" fillId="8" borderId="0" xfId="2" applyFont="1" applyFill="1">
      <alignment vertical="center"/>
    </xf>
    <xf numFmtId="177" fontId="35" fillId="8" borderId="0" xfId="2" applyNumberFormat="1" applyFont="1" applyFill="1" applyAlignment="1">
      <alignment horizontal="center" vertical="center"/>
    </xf>
    <xf numFmtId="177" fontId="35" fillId="8" borderId="44" xfId="2" applyNumberFormat="1" applyFont="1" applyFill="1" applyBorder="1">
      <alignment vertical="center"/>
    </xf>
    <xf numFmtId="177" fontId="35" fillId="8" borderId="0" xfId="2" applyNumberFormat="1" applyFont="1" applyFill="1">
      <alignment vertical="center"/>
    </xf>
    <xf numFmtId="0" fontId="15" fillId="8" borderId="0" xfId="2" applyFont="1" applyFill="1" applyAlignment="1">
      <alignment horizontal="center" vertical="center"/>
    </xf>
    <xf numFmtId="0" fontId="15" fillId="8" borderId="41" xfId="2" applyFont="1" applyFill="1" applyBorder="1" applyAlignment="1">
      <alignment horizontal="center" vertical="center"/>
    </xf>
    <xf numFmtId="0" fontId="15" fillId="8" borderId="43" xfId="2" applyFont="1" applyFill="1" applyBorder="1" applyAlignment="1">
      <alignment vertical="center" wrapText="1"/>
    </xf>
    <xf numFmtId="0" fontId="15" fillId="8" borderId="0" xfId="2" applyFont="1" applyFill="1" applyAlignment="1">
      <alignment vertical="center" justifyLastLine="1"/>
    </xf>
    <xf numFmtId="0" fontId="15" fillId="8" borderId="41" xfId="2" applyFont="1" applyFill="1" applyBorder="1" applyAlignment="1">
      <alignment vertical="center" justifyLastLine="1"/>
    </xf>
    <xf numFmtId="0" fontId="15" fillId="10" borderId="0" xfId="2" applyFont="1" applyFill="1" applyAlignment="1">
      <alignment vertical="center" justifyLastLine="1"/>
    </xf>
    <xf numFmtId="0" fontId="37" fillId="8" borderId="0" xfId="2" applyFont="1" applyFill="1">
      <alignment vertical="center"/>
    </xf>
    <xf numFmtId="0" fontId="15" fillId="8" borderId="41" xfId="2" applyFont="1" applyFill="1" applyBorder="1">
      <alignment vertical="center"/>
    </xf>
    <xf numFmtId="183" fontId="15" fillId="8" borderId="0" xfId="2" applyNumberFormat="1" applyFont="1" applyFill="1" applyAlignment="1">
      <alignment horizontal="center" vertical="center"/>
    </xf>
    <xf numFmtId="0" fontId="8" fillId="8" borderId="22" xfId="2" applyFont="1" applyFill="1" applyBorder="1">
      <alignment vertical="center"/>
    </xf>
    <xf numFmtId="0" fontId="8" fillId="8" borderId="23" xfId="2" applyFont="1" applyFill="1" applyBorder="1">
      <alignment vertical="center"/>
    </xf>
    <xf numFmtId="0" fontId="15" fillId="8" borderId="23" xfId="2" applyFont="1" applyFill="1" applyBorder="1" applyAlignment="1"/>
    <xf numFmtId="0" fontId="15" fillId="8" borderId="23" xfId="2" applyFont="1" applyFill="1" applyBorder="1">
      <alignment vertical="center"/>
    </xf>
    <xf numFmtId="0" fontId="15" fillId="8" borderId="33" xfId="2" applyFont="1" applyFill="1" applyBorder="1">
      <alignment vertical="center"/>
    </xf>
    <xf numFmtId="0" fontId="15" fillId="2" borderId="0" xfId="2" applyFont="1" applyFill="1">
      <alignment vertical="center"/>
    </xf>
    <xf numFmtId="0" fontId="15" fillId="2" borderId="23" xfId="2" applyFont="1" applyFill="1" applyBorder="1">
      <alignment vertical="center"/>
    </xf>
    <xf numFmtId="0" fontId="15" fillId="2" borderId="0" xfId="2" applyFont="1" applyFill="1" applyAlignment="1">
      <alignment horizontal="center" vertical="center"/>
    </xf>
    <xf numFmtId="0" fontId="15" fillId="2" borderId="0" xfId="2" applyFont="1" applyFill="1" applyAlignment="1"/>
    <xf numFmtId="0" fontId="11" fillId="2" borderId="0" xfId="2" applyFont="1" applyFill="1">
      <alignment vertical="center"/>
    </xf>
    <xf numFmtId="0" fontId="8" fillId="2" borderId="0" xfId="2" applyFont="1" applyFill="1">
      <alignment vertical="center"/>
    </xf>
    <xf numFmtId="0" fontId="11" fillId="0" borderId="0" xfId="2" applyFont="1">
      <alignment vertical="center"/>
    </xf>
    <xf numFmtId="0" fontId="3" fillId="0" borderId="0" xfId="0" applyFont="1">
      <alignment vertical="center"/>
    </xf>
    <xf numFmtId="0" fontId="34" fillId="0" borderId="0" xfId="0" applyFont="1" applyAlignment="1">
      <alignment horizontal="right" vertical="center"/>
    </xf>
    <xf numFmtId="0" fontId="30" fillId="2" borderId="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2" xfId="0" applyFont="1" applyFill="1" applyBorder="1" applyAlignment="1">
      <alignment vertical="center" wrapText="1"/>
    </xf>
    <xf numFmtId="0" fontId="30" fillId="5" borderId="2"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2" xfId="0" applyFont="1" applyFill="1" applyBorder="1" applyAlignment="1">
      <alignment horizontal="left" vertical="center"/>
    </xf>
    <xf numFmtId="0" fontId="30" fillId="5" borderId="13" xfId="0" applyFont="1" applyFill="1" applyBorder="1" applyAlignment="1">
      <alignment horizontal="center" vertical="center"/>
    </xf>
    <xf numFmtId="0" fontId="30" fillId="5" borderId="12" xfId="0" applyFont="1" applyFill="1" applyBorder="1">
      <alignment vertical="center"/>
    </xf>
    <xf numFmtId="0" fontId="30" fillId="5" borderId="2" xfId="0" applyFont="1" applyFill="1" applyBorder="1" applyAlignment="1">
      <alignment horizontal="center" vertical="center"/>
    </xf>
    <xf numFmtId="0" fontId="30" fillId="5" borderId="34" xfId="0" applyFont="1" applyFill="1" applyBorder="1" applyAlignment="1">
      <alignment horizontal="center" vertical="center"/>
    </xf>
    <xf numFmtId="0" fontId="30" fillId="5" borderId="42" xfId="0" applyFont="1" applyFill="1" applyBorder="1" applyAlignment="1">
      <alignment horizontal="left" vertical="center" wrapText="1"/>
    </xf>
    <xf numFmtId="0" fontId="30" fillId="5" borderId="4" xfId="0" applyFont="1" applyFill="1" applyBorder="1" applyAlignment="1">
      <alignment horizontal="left" vertical="center"/>
    </xf>
    <xf numFmtId="0" fontId="30" fillId="5" borderId="17" xfId="0" applyFont="1" applyFill="1" applyBorder="1" applyAlignment="1">
      <alignment horizontal="left" vertical="center"/>
    </xf>
    <xf numFmtId="0" fontId="30" fillId="5" borderId="19" xfId="0" applyFont="1" applyFill="1" applyBorder="1" applyAlignment="1">
      <alignment horizontal="center" vertical="center"/>
    </xf>
    <xf numFmtId="0" fontId="30" fillId="5" borderId="17" xfId="0" applyFont="1" applyFill="1" applyBorder="1">
      <alignment vertical="center"/>
    </xf>
    <xf numFmtId="0" fontId="30" fillId="5" borderId="4" xfId="0" applyFont="1" applyFill="1" applyBorder="1" applyAlignment="1">
      <alignment horizontal="center" vertical="center"/>
    </xf>
    <xf numFmtId="0" fontId="30" fillId="5" borderId="31" xfId="0" applyFont="1" applyFill="1" applyBorder="1" applyAlignment="1">
      <alignment horizontal="center" vertical="center"/>
    </xf>
    <xf numFmtId="0" fontId="30" fillId="5" borderId="4"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center" vertical="center"/>
    </xf>
    <xf numFmtId="0" fontId="30" fillId="0" borderId="12" xfId="0" applyFont="1" applyBorder="1">
      <alignment vertical="center"/>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30" fillId="0" borderId="4" xfId="0" applyFont="1" applyBorder="1" applyAlignment="1">
      <alignment horizontal="left" vertical="center" wrapText="1"/>
    </xf>
    <xf numFmtId="0" fontId="30" fillId="0" borderId="4" xfId="0" applyFont="1" applyBorder="1" applyAlignment="1">
      <alignment horizontal="left" vertical="center"/>
    </xf>
    <xf numFmtId="0" fontId="30" fillId="0" borderId="17" xfId="0" applyFont="1" applyBorder="1" applyAlignment="1">
      <alignment horizontal="left" vertical="center"/>
    </xf>
    <xf numFmtId="0" fontId="30" fillId="0" borderId="19" xfId="0" applyFont="1" applyBorder="1" applyAlignment="1">
      <alignment horizontal="center" vertical="center"/>
    </xf>
    <xf numFmtId="0" fontId="30" fillId="0" borderId="17" xfId="0" applyFont="1" applyBorder="1">
      <alignment vertical="center"/>
    </xf>
    <xf numFmtId="0" fontId="30" fillId="0" borderId="4" xfId="0" applyFont="1" applyBorder="1" applyAlignment="1">
      <alignment horizontal="center" vertical="center"/>
    </xf>
    <xf numFmtId="0" fontId="30" fillId="0" borderId="31" xfId="0" applyFont="1" applyBorder="1" applyAlignment="1">
      <alignment horizontal="center" vertical="center"/>
    </xf>
    <xf numFmtId="0" fontId="30" fillId="8" borderId="3" xfId="0" applyFont="1" applyFill="1" applyBorder="1">
      <alignment vertical="center"/>
    </xf>
    <xf numFmtId="0" fontId="30" fillId="0" borderId="2" xfId="0" quotePrefix="1" applyFont="1" applyBorder="1" applyAlignment="1">
      <alignment horizontal="left" vertical="center" wrapText="1"/>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14" xfId="0" applyFont="1" applyBorder="1" applyAlignment="1">
      <alignment horizontal="left" vertical="center"/>
    </xf>
    <xf numFmtId="0" fontId="30" fillId="0" borderId="16" xfId="0" applyFont="1" applyBorder="1" applyAlignment="1">
      <alignment horizontal="center" vertical="center"/>
    </xf>
    <xf numFmtId="0" fontId="30" fillId="0" borderId="14" xfId="0" applyFont="1" applyBorder="1">
      <alignment vertical="center"/>
    </xf>
    <xf numFmtId="0" fontId="30" fillId="0" borderId="3" xfId="0" applyFont="1" applyBorder="1" applyAlignment="1">
      <alignment horizontal="center" vertical="center"/>
    </xf>
    <xf numFmtId="0" fontId="30" fillId="0" borderId="30" xfId="0" applyFont="1" applyBorder="1" applyAlignment="1">
      <alignment horizontal="center" vertical="center"/>
    </xf>
    <xf numFmtId="0" fontId="30" fillId="0" borderId="3" xfId="0" quotePrefix="1" applyFont="1" applyBorder="1" applyAlignment="1">
      <alignment horizontal="left" vertical="center" wrapText="1"/>
    </xf>
    <xf numFmtId="0" fontId="34" fillId="0" borderId="4" xfId="0" applyFont="1" applyBorder="1" applyAlignment="1">
      <alignment horizontal="left" vertical="center" wrapText="1"/>
    </xf>
    <xf numFmtId="0" fontId="34" fillId="0" borderId="4" xfId="0" applyFont="1" applyBorder="1" applyAlignment="1">
      <alignment horizontal="left" vertical="center"/>
    </xf>
    <xf numFmtId="0" fontId="34" fillId="0" borderId="17" xfId="0" applyFont="1" applyBorder="1" applyAlignment="1">
      <alignment horizontal="left" vertical="center"/>
    </xf>
    <xf numFmtId="0" fontId="34" fillId="0" borderId="19" xfId="0" applyFont="1" applyBorder="1" applyAlignment="1">
      <alignment horizontal="center" vertical="center"/>
    </xf>
    <xf numFmtId="0" fontId="34" fillId="0" borderId="17" xfId="0" applyFont="1" applyBorder="1">
      <alignment vertical="center"/>
    </xf>
    <xf numFmtId="0" fontId="34" fillId="0" borderId="4" xfId="0" applyFont="1" applyBorder="1" applyAlignment="1">
      <alignment horizontal="center" vertical="center"/>
    </xf>
    <xf numFmtId="0" fontId="34" fillId="0" borderId="31" xfId="0" applyFont="1" applyBorder="1" applyAlignment="1">
      <alignment horizontal="center" vertical="center"/>
    </xf>
    <xf numFmtId="0" fontId="30" fillId="6" borderId="2" xfId="0" applyFont="1" applyFill="1" applyBorder="1" applyAlignment="1">
      <alignment horizontal="left" vertical="center" wrapText="1"/>
    </xf>
    <xf numFmtId="0" fontId="30" fillId="6" borderId="2" xfId="0" applyFont="1" applyFill="1" applyBorder="1" applyAlignment="1">
      <alignment horizontal="left" vertical="center"/>
    </xf>
    <xf numFmtId="0" fontId="30" fillId="6" borderId="12" xfId="0" applyFont="1" applyFill="1" applyBorder="1" applyAlignment="1">
      <alignment horizontal="left" vertical="center"/>
    </xf>
    <xf numFmtId="0" fontId="30" fillId="6" borderId="13" xfId="0" applyFont="1" applyFill="1" applyBorder="1" applyAlignment="1">
      <alignment horizontal="center" vertical="center"/>
    </xf>
    <xf numFmtId="0" fontId="30" fillId="6" borderId="12" xfId="0" applyFont="1" applyFill="1" applyBorder="1">
      <alignment vertical="center"/>
    </xf>
    <xf numFmtId="0" fontId="30" fillId="6" borderId="2" xfId="0" applyFont="1" applyFill="1" applyBorder="1" applyAlignment="1">
      <alignment horizontal="center" vertical="center"/>
    </xf>
    <xf numFmtId="0" fontId="30" fillId="6" borderId="34" xfId="0" applyFont="1" applyFill="1" applyBorder="1" applyAlignment="1">
      <alignment horizontal="center" vertical="center"/>
    </xf>
    <xf numFmtId="0" fontId="30" fillId="6" borderId="4" xfId="0" applyFont="1" applyFill="1" applyBorder="1" applyAlignment="1">
      <alignment horizontal="left" vertical="center" wrapText="1"/>
    </xf>
    <xf numFmtId="0" fontId="30" fillId="6" borderId="4" xfId="0" applyFont="1" applyFill="1" applyBorder="1" applyAlignment="1">
      <alignment horizontal="left" vertical="center"/>
    </xf>
    <xf numFmtId="0" fontId="30" fillId="6" borderId="17" xfId="0" applyFont="1" applyFill="1" applyBorder="1" applyAlignment="1">
      <alignment horizontal="left" vertical="center"/>
    </xf>
    <xf numFmtId="0" fontId="30" fillId="6" borderId="19" xfId="0" applyFont="1" applyFill="1" applyBorder="1" applyAlignment="1">
      <alignment horizontal="center" vertical="center"/>
    </xf>
    <xf numFmtId="0" fontId="30" fillId="6" borderId="17" xfId="0" applyFont="1" applyFill="1" applyBorder="1">
      <alignment vertical="center"/>
    </xf>
    <xf numFmtId="0" fontId="30" fillId="6" borderId="4" xfId="0" applyFont="1" applyFill="1" applyBorder="1" applyAlignment="1">
      <alignment horizontal="center" vertical="center"/>
    </xf>
    <xf numFmtId="0" fontId="30" fillId="6" borderId="31" xfId="0" applyFont="1" applyFill="1" applyBorder="1" applyAlignment="1">
      <alignment horizontal="center" vertical="center"/>
    </xf>
    <xf numFmtId="0" fontId="30" fillId="6" borderId="4" xfId="0" applyFont="1" applyFill="1" applyBorder="1">
      <alignment vertical="center"/>
    </xf>
    <xf numFmtId="0" fontId="30" fillId="7" borderId="2" xfId="0" applyFont="1" applyFill="1" applyBorder="1">
      <alignment vertical="center"/>
    </xf>
    <xf numFmtId="0" fontId="30" fillId="7" borderId="2" xfId="0" applyFont="1" applyFill="1" applyBorder="1" applyAlignment="1">
      <alignment horizontal="left" vertical="center" wrapText="1"/>
    </xf>
    <xf numFmtId="0" fontId="30" fillId="7" borderId="12" xfId="0" applyFont="1" applyFill="1" applyBorder="1">
      <alignment vertical="center"/>
    </xf>
    <xf numFmtId="0" fontId="30" fillId="7" borderId="13"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34" xfId="0" applyFont="1" applyFill="1" applyBorder="1" applyAlignment="1">
      <alignment horizontal="center" vertical="center"/>
    </xf>
    <xf numFmtId="0" fontId="30" fillId="7" borderId="4" xfId="0" applyFont="1" applyFill="1" applyBorder="1">
      <alignment vertical="center"/>
    </xf>
    <xf numFmtId="0" fontId="30" fillId="7" borderId="4" xfId="0" applyFont="1" applyFill="1" applyBorder="1" applyAlignment="1">
      <alignment horizontal="left" vertical="center"/>
    </xf>
    <xf numFmtId="0" fontId="30" fillId="7" borderId="17" xfId="0" applyFont="1" applyFill="1" applyBorder="1">
      <alignment vertical="center"/>
    </xf>
    <xf numFmtId="0" fontId="30" fillId="7" borderId="19"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42" xfId="0" applyFont="1" applyFill="1" applyBorder="1">
      <alignment vertical="center"/>
    </xf>
    <xf numFmtId="0" fontId="30" fillId="7" borderId="2" xfId="0" applyFont="1" applyFill="1" applyBorder="1" applyAlignment="1">
      <alignment horizontal="left" vertical="center"/>
    </xf>
    <xf numFmtId="0" fontId="30" fillId="0" borderId="42" xfId="0" applyFont="1" applyBorder="1">
      <alignment vertical="center"/>
    </xf>
    <xf numFmtId="0" fontId="30" fillId="0" borderId="42" xfId="0" applyFont="1" applyBorder="1" applyAlignment="1">
      <alignment horizontal="left" vertical="center" wrapText="1"/>
    </xf>
    <xf numFmtId="0" fontId="30" fillId="0" borderId="40" xfId="0" applyFont="1" applyBorder="1" applyAlignment="1">
      <alignment horizontal="left" vertical="center"/>
    </xf>
    <xf numFmtId="0" fontId="30" fillId="0" borderId="40" xfId="0" applyFont="1" applyBorder="1">
      <alignment vertical="center"/>
    </xf>
    <xf numFmtId="0" fontId="30" fillId="0" borderId="2" xfId="0" applyFont="1" applyBorder="1">
      <alignment vertical="center"/>
    </xf>
    <xf numFmtId="0" fontId="30" fillId="0" borderId="4" xfId="0" applyFont="1" applyBorder="1">
      <alignment vertical="center"/>
    </xf>
    <xf numFmtId="0" fontId="30" fillId="0" borderId="42" xfId="0" applyFont="1" applyBorder="1" applyAlignment="1">
      <alignment horizontal="left" vertical="center"/>
    </xf>
    <xf numFmtId="0" fontId="30" fillId="0" borderId="42" xfId="0" applyFont="1" applyBorder="1" applyAlignment="1">
      <alignment vertical="center" wrapText="1"/>
    </xf>
    <xf numFmtId="0" fontId="30" fillId="4" borderId="42" xfId="0" applyFont="1" applyFill="1" applyBorder="1" applyAlignment="1">
      <alignment horizontal="left" vertical="center" wrapText="1"/>
    </xf>
    <xf numFmtId="0" fontId="30" fillId="4" borderId="42" xfId="0" applyFont="1" applyFill="1" applyBorder="1" applyAlignment="1">
      <alignment horizontal="left" vertical="center"/>
    </xf>
    <xf numFmtId="0" fontId="30" fillId="4" borderId="20" xfId="0" applyFont="1" applyFill="1" applyBorder="1" applyAlignment="1">
      <alignment horizontal="left" vertical="center"/>
    </xf>
    <xf numFmtId="0" fontId="30" fillId="4" borderId="21" xfId="0" applyFont="1" applyFill="1" applyBorder="1" applyAlignment="1">
      <alignment horizontal="center" vertical="center"/>
    </xf>
    <xf numFmtId="0" fontId="30" fillId="4" borderId="20" xfId="0" applyFont="1" applyFill="1" applyBorder="1">
      <alignment vertical="center"/>
    </xf>
    <xf numFmtId="0" fontId="30" fillId="4" borderId="42" xfId="0" applyFont="1" applyFill="1" applyBorder="1" applyAlignment="1">
      <alignment horizontal="center" vertical="center"/>
    </xf>
    <xf numFmtId="0" fontId="30" fillId="4" borderId="72" xfId="0" applyFont="1" applyFill="1" applyBorder="1" applyAlignment="1">
      <alignment horizontal="center" vertical="center"/>
    </xf>
    <xf numFmtId="0" fontId="30" fillId="4" borderId="4" xfId="0" applyFont="1" applyFill="1" applyBorder="1">
      <alignment vertical="center"/>
    </xf>
    <xf numFmtId="0" fontId="30" fillId="4" borderId="4" xfId="0" applyFont="1" applyFill="1" applyBorder="1" applyAlignment="1">
      <alignment horizontal="left" vertical="center" wrapText="1"/>
    </xf>
    <xf numFmtId="0" fontId="30" fillId="4" borderId="4" xfId="0" applyFont="1" applyFill="1" applyBorder="1" applyAlignment="1">
      <alignment horizontal="left" vertical="center"/>
    </xf>
    <xf numFmtId="0" fontId="30" fillId="4" borderId="17" xfId="0" applyFont="1" applyFill="1" applyBorder="1" applyAlignment="1">
      <alignment horizontal="left" vertical="center"/>
    </xf>
    <xf numFmtId="0" fontId="30" fillId="4" borderId="19" xfId="0" applyFont="1" applyFill="1" applyBorder="1" applyAlignment="1">
      <alignment horizontal="center" vertical="center"/>
    </xf>
    <xf numFmtId="0" fontId="30" fillId="4" borderId="17" xfId="0" applyFont="1" applyFill="1" applyBorder="1">
      <alignment vertical="center"/>
    </xf>
    <xf numFmtId="0" fontId="30" fillId="4" borderId="4"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42" xfId="0" applyFont="1" applyFill="1" applyBorder="1">
      <alignment vertical="center"/>
    </xf>
    <xf numFmtId="0" fontId="30" fillId="4" borderId="2" xfId="0" applyFont="1" applyFill="1" applyBorder="1" applyAlignment="1">
      <alignment horizontal="left" vertical="center" wrapText="1"/>
    </xf>
    <xf numFmtId="0" fontId="30" fillId="4" borderId="2" xfId="0" applyFont="1" applyFill="1" applyBorder="1" applyAlignment="1">
      <alignment horizontal="left" vertical="center"/>
    </xf>
    <xf numFmtId="0" fontId="30" fillId="4" borderId="12" xfId="0" applyFont="1" applyFill="1" applyBorder="1" applyAlignment="1">
      <alignment horizontal="left" vertical="center"/>
    </xf>
    <xf numFmtId="0" fontId="30" fillId="4" borderId="13" xfId="0" applyFont="1" applyFill="1" applyBorder="1" applyAlignment="1">
      <alignment horizontal="center" vertical="center"/>
    </xf>
    <xf numFmtId="0" fontId="30" fillId="4" borderId="12" xfId="0" applyFont="1" applyFill="1" applyBorder="1">
      <alignment vertical="center"/>
    </xf>
    <xf numFmtId="0" fontId="30" fillId="4" borderId="2" xfId="0" applyFont="1" applyFill="1" applyBorder="1" applyAlignment="1">
      <alignment horizontal="center" vertical="center"/>
    </xf>
    <xf numFmtId="0" fontId="30" fillId="4" borderId="34" xfId="0" applyFont="1" applyFill="1" applyBorder="1" applyAlignment="1">
      <alignment horizontal="center" vertical="center"/>
    </xf>
    <xf numFmtId="0" fontId="30" fillId="5" borderId="1" xfId="0" applyFont="1" applyFill="1" applyBorder="1">
      <alignment vertical="center"/>
    </xf>
    <xf numFmtId="0" fontId="30" fillId="0" borderId="42" xfId="0" applyFont="1" applyBorder="1" applyAlignment="1">
      <alignment vertical="center" shrinkToFit="1"/>
    </xf>
    <xf numFmtId="0" fontId="3" fillId="0" borderId="26" xfId="0" applyFont="1" applyBorder="1">
      <alignment vertical="center"/>
    </xf>
    <xf numFmtId="0" fontId="30" fillId="0" borderId="26" xfId="0" applyFont="1" applyBorder="1" applyAlignment="1">
      <alignment vertical="center" wrapText="1"/>
    </xf>
    <xf numFmtId="0" fontId="30" fillId="0" borderId="4" xfId="0" applyFont="1" applyBorder="1" applyAlignment="1">
      <alignment vertical="center" shrinkToFit="1"/>
    </xf>
    <xf numFmtId="0" fontId="30" fillId="0" borderId="24" xfId="0" applyFont="1" applyBorder="1" applyAlignment="1">
      <alignment vertical="center" wrapText="1"/>
    </xf>
    <xf numFmtId="0" fontId="30" fillId="0" borderId="25" xfId="0" applyFont="1" applyBorder="1" applyAlignment="1">
      <alignment vertical="center" shrinkToFit="1"/>
    </xf>
    <xf numFmtId="0" fontId="30" fillId="0" borderId="25" xfId="0" applyFont="1" applyBorder="1" applyAlignment="1">
      <alignment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shrinkToFit="1"/>
    </xf>
    <xf numFmtId="0" fontId="30" fillId="3" borderId="1" xfId="0" applyFont="1" applyFill="1" applyBorder="1" applyAlignment="1">
      <alignment horizontal="left" vertical="center"/>
    </xf>
    <xf numFmtId="0" fontId="30" fillId="3" borderId="1" xfId="0" applyFont="1" applyFill="1" applyBorder="1">
      <alignment vertical="center"/>
    </xf>
    <xf numFmtId="0" fontId="30" fillId="3" borderId="38" xfId="0" applyFont="1" applyFill="1" applyBorder="1">
      <alignment vertical="center"/>
    </xf>
    <xf numFmtId="0" fontId="30" fillId="3" borderId="39"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25" xfId="0" applyFont="1" applyFill="1" applyBorder="1" applyAlignment="1">
      <alignment horizontal="left" vertical="center"/>
    </xf>
    <xf numFmtId="0" fontId="30" fillId="3" borderId="25" xfId="0" applyFont="1" applyFill="1" applyBorder="1">
      <alignment vertical="center"/>
    </xf>
    <xf numFmtId="0" fontId="30" fillId="3" borderId="10" xfId="0" applyFont="1" applyFill="1" applyBorder="1">
      <alignment vertical="center"/>
    </xf>
    <xf numFmtId="0" fontId="30" fillId="3" borderId="11"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4" xfId="0" applyFont="1" applyFill="1" applyBorder="1" applyAlignment="1">
      <alignment horizontal="left" vertical="center"/>
    </xf>
    <xf numFmtId="0" fontId="30" fillId="3" borderId="4" xfId="0" applyFont="1" applyFill="1" applyBorder="1">
      <alignment vertical="center"/>
    </xf>
    <xf numFmtId="0" fontId="30" fillId="3" borderId="17" xfId="0" applyFont="1" applyFill="1" applyBorder="1">
      <alignment vertical="center"/>
    </xf>
    <xf numFmtId="0" fontId="30" fillId="3" borderId="19"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31" xfId="0" applyFont="1" applyFill="1" applyBorder="1" applyAlignment="1">
      <alignment horizontal="center" vertical="center"/>
    </xf>
    <xf numFmtId="49" fontId="39" fillId="0" borderId="1" xfId="3" applyNumberFormat="1" applyFont="1" applyBorder="1" applyAlignment="1">
      <alignment horizontal="left" vertical="top"/>
    </xf>
    <xf numFmtId="14" fontId="39" fillId="0" borderId="1" xfId="3" applyNumberFormat="1" applyFont="1" applyBorder="1" applyAlignment="1">
      <alignment horizontal="left" vertical="top"/>
    </xf>
    <xf numFmtId="0" fontId="39" fillId="0" borderId="1" xfId="3" applyFont="1" applyBorder="1" applyAlignment="1">
      <alignment horizontal="left" vertical="top" wrapText="1"/>
    </xf>
    <xf numFmtId="0" fontId="5" fillId="0" borderId="1" xfId="0" applyFont="1" applyBorder="1" applyAlignment="1">
      <alignment horizontal="center" vertical="center"/>
    </xf>
    <xf numFmtId="0" fontId="15" fillId="2" borderId="2" xfId="2" applyFont="1" applyFill="1" applyBorder="1" applyAlignment="1">
      <alignment horizontal="center" vertical="center"/>
    </xf>
    <xf numFmtId="0" fontId="15" fillId="2" borderId="34" xfId="2" applyFont="1" applyFill="1" applyBorder="1">
      <alignment vertical="center"/>
    </xf>
    <xf numFmtId="0" fontId="15" fillId="2" borderId="68" xfId="2" applyFont="1" applyFill="1" applyBorder="1">
      <alignment vertical="center"/>
    </xf>
    <xf numFmtId="0" fontId="15" fillId="2" borderId="73" xfId="2" applyFont="1" applyFill="1" applyBorder="1">
      <alignment vertical="center"/>
    </xf>
    <xf numFmtId="0" fontId="15" fillId="2" borderId="3" xfId="2" applyFont="1" applyFill="1" applyBorder="1" applyAlignment="1">
      <alignment horizontal="center" vertical="center"/>
    </xf>
    <xf numFmtId="0" fontId="15" fillId="2" borderId="30" xfId="2" applyFont="1" applyFill="1" applyBorder="1">
      <alignment vertical="center"/>
    </xf>
    <xf numFmtId="0" fontId="15" fillId="2" borderId="69" xfId="2" applyFont="1" applyFill="1" applyBorder="1">
      <alignment vertical="center"/>
    </xf>
    <xf numFmtId="0" fontId="15" fillId="2" borderId="76" xfId="2" applyFont="1" applyFill="1" applyBorder="1">
      <alignment vertical="center"/>
    </xf>
    <xf numFmtId="0" fontId="15" fillId="2" borderId="4" xfId="2" applyFont="1" applyFill="1" applyBorder="1" applyAlignment="1">
      <alignment horizontal="center" vertical="center"/>
    </xf>
    <xf numFmtId="0" fontId="15" fillId="2" borderId="71" xfId="2" applyFont="1" applyFill="1" applyBorder="1">
      <alignment vertical="center"/>
    </xf>
    <xf numFmtId="0" fontId="36" fillId="8" borderId="0" xfId="2" applyFont="1" applyFill="1" applyAlignment="1">
      <alignment vertical="center" wrapText="1"/>
    </xf>
    <xf numFmtId="0" fontId="36" fillId="8" borderId="0" xfId="2" applyFont="1" applyFill="1">
      <alignment vertical="center"/>
    </xf>
    <xf numFmtId="0" fontId="15" fillId="2" borderId="40" xfId="2" applyFont="1" applyFill="1" applyBorder="1" applyAlignment="1">
      <alignment horizontal="center" vertical="center"/>
    </xf>
    <xf numFmtId="0" fontId="15" fillId="2" borderId="85" xfId="2" applyFont="1" applyFill="1" applyBorder="1">
      <alignment vertical="center"/>
    </xf>
    <xf numFmtId="0" fontId="15" fillId="2" borderId="70" xfId="2" applyFont="1" applyFill="1" applyBorder="1">
      <alignment vertical="center"/>
    </xf>
    <xf numFmtId="0" fontId="15" fillId="2" borderId="87" xfId="2" applyFont="1" applyFill="1" applyBorder="1">
      <alignment vertical="center"/>
    </xf>
    <xf numFmtId="177" fontId="35" fillId="9" borderId="0" xfId="2" applyNumberFormat="1" applyFont="1" applyFill="1">
      <alignment vertical="center"/>
    </xf>
    <xf numFmtId="0" fontId="8" fillId="2" borderId="44" xfId="2" applyFont="1" applyFill="1" applyBorder="1">
      <alignment vertical="center"/>
    </xf>
    <xf numFmtId="0" fontId="15" fillId="2" borderId="44" xfId="2" applyFont="1" applyFill="1" applyBorder="1" applyAlignment="1"/>
    <xf numFmtId="0" fontId="15" fillId="2" borderId="44" xfId="2" applyFont="1" applyFill="1" applyBorder="1">
      <alignment vertical="center"/>
    </xf>
    <xf numFmtId="0" fontId="30" fillId="9" borderId="2" xfId="0" applyFont="1" applyFill="1" applyBorder="1" applyAlignment="1" applyProtection="1">
      <alignment horizontal="center" vertical="center"/>
      <protection locked="0"/>
    </xf>
    <xf numFmtId="176" fontId="30" fillId="9" borderId="2" xfId="1" applyNumberFormat="1" applyFont="1" applyFill="1" applyBorder="1" applyAlignment="1" applyProtection="1">
      <alignment horizontal="center" vertical="center"/>
      <protection locked="0"/>
    </xf>
    <xf numFmtId="0" fontId="30" fillId="9" borderId="3" xfId="0" applyFont="1" applyFill="1" applyBorder="1" applyAlignment="1" applyProtection="1">
      <alignment horizontal="center" vertical="center"/>
      <protection locked="0"/>
    </xf>
    <xf numFmtId="176" fontId="30" fillId="9" borderId="3" xfId="1" applyNumberFormat="1" applyFont="1" applyFill="1" applyBorder="1" applyAlignment="1" applyProtection="1">
      <alignment horizontal="center" vertical="center"/>
      <protection locked="0"/>
    </xf>
    <xf numFmtId="0" fontId="30" fillId="9" borderId="4" xfId="0" applyFont="1" applyFill="1" applyBorder="1" applyAlignment="1" applyProtection="1">
      <alignment horizontal="center" vertical="center"/>
      <protection locked="0"/>
    </xf>
    <xf numFmtId="176" fontId="30" fillId="9" borderId="4" xfId="1" applyNumberFormat="1" applyFont="1" applyFill="1" applyBorder="1" applyAlignment="1" applyProtection="1">
      <alignment horizontal="center" vertical="center"/>
      <protection locked="0"/>
    </xf>
    <xf numFmtId="179" fontId="33" fillId="4" borderId="2" xfId="0" applyNumberFormat="1" applyFont="1" applyFill="1" applyBorder="1" applyAlignment="1">
      <alignment horizontal="center" vertical="center"/>
    </xf>
    <xf numFmtId="179" fontId="33" fillId="4" borderId="3" xfId="0" applyNumberFormat="1" applyFont="1" applyFill="1" applyBorder="1" applyAlignment="1">
      <alignment horizontal="center" vertical="center"/>
    </xf>
    <xf numFmtId="179" fontId="33" fillId="4" borderId="4" xfId="0" applyNumberFormat="1" applyFont="1" applyFill="1" applyBorder="1" applyAlignment="1">
      <alignment horizontal="center" vertical="center"/>
    </xf>
    <xf numFmtId="179" fontId="33" fillId="2" borderId="1" xfId="0" applyNumberFormat="1" applyFont="1" applyFill="1" applyBorder="1" applyAlignment="1">
      <alignment horizontal="center" vertical="center"/>
    </xf>
    <xf numFmtId="0" fontId="42" fillId="0" borderId="0" xfId="0" applyFont="1">
      <alignment vertical="center"/>
    </xf>
    <xf numFmtId="0" fontId="27" fillId="4" borderId="12" xfId="0" applyFont="1" applyFill="1" applyBorder="1" applyAlignment="1">
      <alignment horizontal="center" vertical="center" shrinkToFit="1"/>
    </xf>
    <xf numFmtId="0" fontId="27" fillId="4" borderId="14" xfId="0" applyFont="1" applyFill="1" applyBorder="1" applyAlignment="1">
      <alignment horizontal="center" vertical="center" shrinkToFit="1"/>
    </xf>
    <xf numFmtId="0" fontId="42" fillId="0" borderId="1" xfId="0" applyFont="1" applyBorder="1" applyAlignment="1">
      <alignment horizontal="center" vertical="center"/>
    </xf>
    <xf numFmtId="0" fontId="3" fillId="0" borderId="1" xfId="0" applyFont="1" applyBorder="1" applyAlignment="1">
      <alignment horizontal="center" vertical="center" shrinkToFit="1"/>
    </xf>
    <xf numFmtId="49" fontId="25" fillId="0" borderId="1" xfId="3" applyNumberFormat="1" applyFont="1" applyBorder="1" applyAlignment="1">
      <alignment horizontal="left" vertical="top"/>
    </xf>
    <xf numFmtId="14" fontId="25" fillId="0" borderId="1" xfId="3" applyNumberFormat="1" applyFont="1" applyBorder="1" applyAlignment="1">
      <alignment horizontal="left" vertical="top"/>
    </xf>
    <xf numFmtId="0" fontId="30" fillId="5" borderId="26"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42" xfId="0" applyFont="1" applyFill="1" applyBorder="1" applyAlignment="1">
      <alignment vertical="center" wrapText="1"/>
    </xf>
    <xf numFmtId="0" fontId="29" fillId="5" borderId="24" xfId="0" applyFont="1" applyFill="1" applyBorder="1" applyAlignment="1">
      <alignment horizontal="left" vertical="center" wrapText="1"/>
    </xf>
    <xf numFmtId="0" fontId="29" fillId="5" borderId="24" xfId="0" applyFont="1" applyFill="1" applyBorder="1" applyAlignment="1">
      <alignment horizontal="left" vertical="center"/>
    </xf>
    <xf numFmtId="0" fontId="29" fillId="5" borderId="94" xfId="0" applyFont="1" applyFill="1" applyBorder="1" applyAlignment="1">
      <alignment horizontal="left" vertical="center"/>
    </xf>
    <xf numFmtId="0" fontId="29" fillId="5" borderId="95" xfId="0" applyFont="1" applyFill="1" applyBorder="1" applyAlignment="1">
      <alignment horizontal="center" vertical="center"/>
    </xf>
    <xf numFmtId="0" fontId="29" fillId="5" borderId="94" xfId="0" applyFont="1" applyFill="1" applyBorder="1">
      <alignment vertical="center"/>
    </xf>
    <xf numFmtId="0" fontId="29" fillId="5" borderId="24"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24" xfId="0" applyFont="1" applyFill="1" applyBorder="1" applyAlignment="1">
      <alignment horizontal="left" vertical="center" shrinkToFit="1"/>
    </xf>
    <xf numFmtId="0" fontId="30" fillId="5" borderId="24" xfId="0" applyFont="1" applyFill="1" applyBorder="1" applyAlignment="1">
      <alignment horizontal="center" vertical="center"/>
    </xf>
    <xf numFmtId="0" fontId="30" fillId="5" borderId="40" xfId="0" applyFont="1" applyFill="1" applyBorder="1">
      <alignment vertical="center"/>
    </xf>
    <xf numFmtId="0" fontId="30" fillId="5" borderId="40" xfId="0" applyFont="1" applyFill="1" applyBorder="1" applyAlignment="1">
      <alignment horizontal="left" vertical="center"/>
    </xf>
    <xf numFmtId="0" fontId="30" fillId="5" borderId="96" xfId="0" applyFont="1" applyFill="1" applyBorder="1" applyAlignment="1">
      <alignment horizontal="left" vertical="center"/>
    </xf>
    <xf numFmtId="0" fontId="30" fillId="5" borderId="97" xfId="0" applyFont="1" applyFill="1" applyBorder="1" applyAlignment="1">
      <alignment horizontal="center" vertical="center"/>
    </xf>
    <xf numFmtId="0" fontId="30" fillId="5" borderId="96" xfId="0" applyFont="1" applyFill="1" applyBorder="1">
      <alignment vertical="center"/>
    </xf>
    <xf numFmtId="0" fontId="30" fillId="5" borderId="40" xfId="0" applyFont="1" applyFill="1" applyBorder="1" applyAlignment="1">
      <alignment horizontal="center" vertical="center"/>
    </xf>
    <xf numFmtId="0" fontId="30" fillId="5" borderId="85" xfId="0" applyFont="1" applyFill="1" applyBorder="1" applyAlignment="1">
      <alignment horizontal="center" vertical="center"/>
    </xf>
    <xf numFmtId="0" fontId="30" fillId="5" borderId="40" xfId="0" applyFont="1" applyFill="1" applyBorder="1" applyAlignment="1">
      <alignment horizontal="left" vertical="center" wrapText="1"/>
    </xf>
    <xf numFmtId="0" fontId="29" fillId="5" borderId="4" xfId="0" applyFont="1" applyFill="1" applyBorder="1" applyAlignment="1">
      <alignment horizontal="center" vertical="center"/>
    </xf>
    <xf numFmtId="0" fontId="29" fillId="5" borderId="4" xfId="0" applyFont="1" applyFill="1" applyBorder="1">
      <alignment vertical="center"/>
    </xf>
    <xf numFmtId="0" fontId="29" fillId="5" borderId="4" xfId="0" applyFont="1" applyFill="1" applyBorder="1" applyAlignment="1">
      <alignment horizontal="left" vertical="center"/>
    </xf>
    <xf numFmtId="0" fontId="29" fillId="5" borderId="17" xfId="0" applyFont="1" applyFill="1" applyBorder="1" applyAlignment="1">
      <alignment horizontal="left" vertical="center"/>
    </xf>
    <xf numFmtId="0" fontId="29" fillId="5" borderId="19" xfId="0" applyFont="1" applyFill="1" applyBorder="1" applyAlignment="1">
      <alignment horizontal="center" vertical="center"/>
    </xf>
    <xf numFmtId="0" fontId="29" fillId="5" borderId="17" xfId="0" applyFont="1" applyFill="1" applyBorder="1">
      <alignment vertical="center"/>
    </xf>
    <xf numFmtId="0" fontId="29" fillId="5" borderId="31" xfId="0" applyFont="1" applyFill="1" applyBorder="1" applyAlignment="1">
      <alignment horizontal="center" vertical="center"/>
    </xf>
    <xf numFmtId="0" fontId="29" fillId="5" borderId="4" xfId="0" applyFont="1" applyFill="1" applyBorder="1" applyAlignment="1">
      <alignment horizontal="left" vertical="center" shrinkToFit="1"/>
    </xf>
    <xf numFmtId="0" fontId="29" fillId="5" borderId="4" xfId="0" applyFont="1" applyFill="1" applyBorder="1" applyAlignment="1">
      <alignment horizontal="left" vertical="center" wrapText="1"/>
    </xf>
    <xf numFmtId="0" fontId="30" fillId="5" borderId="42" xfId="0" applyFont="1" applyFill="1" applyBorder="1">
      <alignment vertical="center"/>
    </xf>
    <xf numFmtId="0" fontId="30" fillId="5" borderId="42" xfId="0" applyFont="1" applyFill="1" applyBorder="1" applyAlignment="1">
      <alignment horizontal="left" vertical="center"/>
    </xf>
    <xf numFmtId="0" fontId="30" fillId="5" borderId="20" xfId="0" applyFont="1" applyFill="1" applyBorder="1" applyAlignment="1">
      <alignment horizontal="left" vertical="center"/>
    </xf>
    <xf numFmtId="0" fontId="30" fillId="5" borderId="21" xfId="0" applyFont="1" applyFill="1" applyBorder="1" applyAlignment="1">
      <alignment horizontal="center" vertical="center"/>
    </xf>
    <xf numFmtId="0" fontId="30" fillId="5" borderId="20" xfId="0" applyFont="1" applyFill="1" applyBorder="1">
      <alignment vertical="center"/>
    </xf>
    <xf numFmtId="0" fontId="30" fillId="5" borderId="42" xfId="0" applyFont="1" applyFill="1" applyBorder="1" applyAlignment="1">
      <alignment horizontal="center" vertical="center"/>
    </xf>
    <xf numFmtId="0" fontId="30" fillId="5" borderId="72" xfId="0" applyFont="1" applyFill="1" applyBorder="1" applyAlignment="1">
      <alignment horizontal="center" vertical="center"/>
    </xf>
    <xf numFmtId="0" fontId="29" fillId="5" borderId="42" xfId="0" applyFont="1" applyFill="1" applyBorder="1">
      <alignment vertical="center"/>
    </xf>
    <xf numFmtId="0" fontId="44" fillId="5" borderId="24" xfId="0" applyFont="1" applyFill="1" applyBorder="1" applyAlignment="1">
      <alignment horizontal="left" vertical="center" wrapText="1"/>
    </xf>
    <xf numFmtId="0" fontId="44" fillId="5" borderId="4" xfId="0" applyFont="1" applyFill="1" applyBorder="1" applyAlignment="1">
      <alignment horizontal="left" vertical="center" wrapText="1"/>
    </xf>
    <xf numFmtId="0" fontId="30" fillId="0" borderId="24" xfId="0" applyFont="1" applyBorder="1" applyAlignment="1">
      <alignment horizontal="center" vertical="center"/>
    </xf>
    <xf numFmtId="0" fontId="30" fillId="0" borderId="20" xfId="0" applyFont="1" applyBorder="1" applyAlignment="1">
      <alignment horizontal="left" vertical="center"/>
    </xf>
    <xf numFmtId="0" fontId="30" fillId="0" borderId="21" xfId="0" applyFont="1" applyBorder="1" applyAlignment="1">
      <alignment horizontal="center" vertical="center"/>
    </xf>
    <xf numFmtId="0" fontId="30" fillId="0" borderId="20" xfId="0" applyFont="1" applyBorder="1">
      <alignment vertical="center"/>
    </xf>
    <xf numFmtId="0" fontId="30" fillId="0" borderId="42" xfId="0" applyFont="1" applyBorder="1" applyAlignment="1">
      <alignment horizontal="center" vertical="center"/>
    </xf>
    <xf numFmtId="0" fontId="30" fillId="0" borderId="72" xfId="0" applyFont="1" applyBorder="1" applyAlignment="1">
      <alignment horizontal="center" vertical="center"/>
    </xf>
    <xf numFmtId="0" fontId="30" fillId="0" borderId="26" xfId="0" applyFont="1" applyBorder="1" applyAlignment="1">
      <alignment horizontal="center" vertical="center"/>
    </xf>
    <xf numFmtId="0" fontId="30" fillId="8" borderId="26" xfId="0" applyFont="1" applyFill="1" applyBorder="1" applyAlignment="1">
      <alignment horizontal="center" vertical="center"/>
    </xf>
    <xf numFmtId="0" fontId="30" fillId="8" borderId="42" xfId="0" applyFont="1" applyFill="1" applyBorder="1">
      <alignment vertical="center"/>
    </xf>
    <xf numFmtId="0" fontId="30" fillId="8" borderId="3" xfId="0" applyFont="1" applyFill="1" applyBorder="1" applyAlignment="1">
      <alignment horizontal="center" vertical="center"/>
    </xf>
    <xf numFmtId="0" fontId="34" fillId="0" borderId="25" xfId="0" applyFont="1" applyBorder="1" applyAlignment="1">
      <alignment horizontal="center" vertical="center"/>
    </xf>
    <xf numFmtId="0" fontId="34" fillId="0" borderId="4" xfId="0" applyFont="1" applyBorder="1">
      <alignment vertical="center"/>
    </xf>
    <xf numFmtId="0" fontId="30" fillId="8" borderId="4" xfId="0" applyFont="1" applyFill="1" applyBorder="1" applyAlignment="1">
      <alignment horizontal="center" vertical="center"/>
    </xf>
    <xf numFmtId="0" fontId="30" fillId="8" borderId="4" xfId="0" applyFont="1" applyFill="1" applyBorder="1">
      <alignment vertical="center"/>
    </xf>
    <xf numFmtId="0" fontId="30" fillId="6" borderId="26" xfId="0" applyFont="1" applyFill="1" applyBorder="1" applyAlignment="1">
      <alignment horizontal="center" vertical="center"/>
    </xf>
    <xf numFmtId="0" fontId="30" fillId="6" borderId="42" xfId="0" applyFont="1" applyFill="1" applyBorder="1">
      <alignment vertical="center"/>
    </xf>
    <xf numFmtId="0" fontId="0" fillId="0" borderId="24" xfId="0" applyBorder="1" applyAlignment="1">
      <alignment horizontal="left" vertical="center" wrapText="1"/>
    </xf>
    <xf numFmtId="0" fontId="29" fillId="0" borderId="26" xfId="0" applyFont="1" applyBorder="1" applyAlignment="1">
      <alignment horizontal="center" vertical="center"/>
    </xf>
    <xf numFmtId="0" fontId="29" fillId="0" borderId="24" xfId="0" applyFont="1" applyBorder="1">
      <alignment vertical="center"/>
    </xf>
    <xf numFmtId="0" fontId="29" fillId="0" borderId="24" xfId="0" applyFont="1" applyBorder="1" applyAlignment="1">
      <alignment horizontal="left" vertical="center" wrapText="1"/>
    </xf>
    <xf numFmtId="0" fontId="29" fillId="0" borderId="24" xfId="0" applyFont="1" applyBorder="1" applyAlignment="1">
      <alignment horizontal="left" vertical="center"/>
    </xf>
    <xf numFmtId="0" fontId="29" fillId="0" borderId="94" xfId="0" applyFont="1" applyBorder="1" applyAlignment="1">
      <alignment horizontal="left" vertical="center"/>
    </xf>
    <xf numFmtId="0" fontId="29" fillId="0" borderId="95" xfId="0" applyFont="1" applyBorder="1" applyAlignment="1">
      <alignment horizontal="center" vertical="center"/>
    </xf>
    <xf numFmtId="0" fontId="29" fillId="0" borderId="94" xfId="0" applyFont="1" applyBorder="1">
      <alignment vertical="center"/>
    </xf>
    <xf numFmtId="0" fontId="29" fillId="0" borderId="24" xfId="0" applyFont="1" applyBorder="1" applyAlignment="1">
      <alignment horizontal="center" vertical="center"/>
    </xf>
    <xf numFmtId="0" fontId="29" fillId="0" borderId="43" xfId="0" applyFont="1" applyBorder="1" applyAlignment="1">
      <alignment horizontal="center" vertical="center"/>
    </xf>
    <xf numFmtId="0" fontId="45" fillId="0" borderId="24" xfId="0" applyFont="1" applyBorder="1" applyAlignment="1">
      <alignment horizontal="left" vertical="center" wrapText="1"/>
    </xf>
    <xf numFmtId="0" fontId="30" fillId="7" borderId="26"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26" xfId="0" applyFont="1" applyFill="1" applyBorder="1" applyAlignment="1">
      <alignment horizontal="center" vertical="center"/>
    </xf>
    <xf numFmtId="0" fontId="29" fillId="5" borderId="25" xfId="0" applyFont="1" applyFill="1" applyBorder="1" applyAlignment="1">
      <alignment horizontal="left" vertical="top" wrapText="1"/>
    </xf>
    <xf numFmtId="0" fontId="27" fillId="3" borderId="2" xfId="0" applyFont="1" applyFill="1" applyBorder="1" applyAlignment="1" applyProtection="1">
      <alignment horizontal="center" vertical="center" shrinkToFit="1"/>
      <protection locked="0"/>
    </xf>
    <xf numFmtId="0" fontId="27" fillId="3" borderId="3"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27" fillId="4" borderId="12" xfId="0" applyFont="1" applyFill="1" applyBorder="1" applyAlignment="1">
      <alignment vertical="center" shrinkToFit="1"/>
    </xf>
    <xf numFmtId="0" fontId="27" fillId="4" borderId="14" xfId="0" applyFont="1" applyFill="1" applyBorder="1" applyAlignment="1">
      <alignment vertical="center" shrinkToFit="1"/>
    </xf>
    <xf numFmtId="0" fontId="15" fillId="8" borderId="0" xfId="2" applyFont="1" applyFill="1" applyProtection="1">
      <alignment vertical="center"/>
      <protection locked="0"/>
    </xf>
    <xf numFmtId="0" fontId="15" fillId="8" borderId="0" xfId="2" quotePrefix="1" applyFont="1" applyFill="1" applyAlignment="1" applyProtection="1">
      <alignment horizontal="left" vertical="center"/>
      <protection locked="0"/>
    </xf>
    <xf numFmtId="0" fontId="19" fillId="2" borderId="22" xfId="2" applyFont="1" applyFill="1" applyBorder="1" applyAlignment="1">
      <alignment horizontal="left" vertical="center"/>
    </xf>
    <xf numFmtId="0" fontId="19" fillId="2" borderId="23" xfId="2" applyFont="1" applyFill="1" applyBorder="1" applyAlignment="1">
      <alignment horizontal="left" vertical="center"/>
    </xf>
    <xf numFmtId="0" fontId="19" fillId="2" borderId="33" xfId="2" applyFont="1" applyFill="1" applyBorder="1" applyAlignment="1">
      <alignment horizontal="left" vertical="center"/>
    </xf>
    <xf numFmtId="0" fontId="49" fillId="0" borderId="0" xfId="0" applyFont="1" applyAlignment="1">
      <alignment horizontal="left" vertical="center"/>
    </xf>
    <xf numFmtId="0" fontId="21" fillId="0" borderId="0" xfId="0" applyFont="1" applyAlignment="1">
      <alignment horizontal="left" vertical="center"/>
    </xf>
    <xf numFmtId="0" fontId="50" fillId="0" borderId="0" xfId="0" applyFont="1" applyAlignment="1">
      <alignment horizontal="left" vertical="center"/>
    </xf>
    <xf numFmtId="0" fontId="49" fillId="0" borderId="23" xfId="0" applyFont="1" applyBorder="1" applyAlignment="1">
      <alignment horizontal="left" vertical="center"/>
    </xf>
    <xf numFmtId="0" fontId="49" fillId="0" borderId="23" xfId="0" applyFont="1" applyBorder="1" applyAlignment="1">
      <alignment horizontal="right" vertical="center"/>
    </xf>
    <xf numFmtId="0" fontId="30" fillId="0" borderId="1" xfId="0" applyFont="1" applyBorder="1" applyAlignment="1">
      <alignment horizontal="center" vertical="center" shrinkToFit="1"/>
    </xf>
    <xf numFmtId="0" fontId="27" fillId="0" borderId="1"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1" xfId="0" applyFont="1" applyBorder="1" applyAlignment="1">
      <alignment horizontal="left" vertical="center" shrinkToFit="1"/>
    </xf>
    <xf numFmtId="0" fontId="49" fillId="0" borderId="1" xfId="0" applyFont="1" applyBorder="1" applyAlignment="1">
      <alignment horizontal="center" vertical="center"/>
    </xf>
    <xf numFmtId="0" fontId="28" fillId="0" borderId="1" xfId="0" applyFont="1" applyBorder="1" applyAlignment="1">
      <alignment horizontal="center" vertical="center" shrinkToFit="1"/>
    </xf>
    <xf numFmtId="0" fontId="28" fillId="0" borderId="1" xfId="0" applyFont="1" applyBorder="1" applyAlignment="1">
      <alignment horizontal="left" vertical="center" shrinkToFit="1"/>
    </xf>
    <xf numFmtId="0" fontId="28" fillId="0" borderId="1" xfId="0" applyFont="1" applyBorder="1" applyAlignment="1">
      <alignment horizontal="center" vertical="center"/>
    </xf>
    <xf numFmtId="0" fontId="28" fillId="0" borderId="7" xfId="0" applyFont="1" applyBorder="1" applyAlignment="1">
      <alignment horizontal="left" vertical="center"/>
    </xf>
    <xf numFmtId="0" fontId="49" fillId="0" borderId="1" xfId="0" applyFont="1" applyBorder="1" applyAlignment="1">
      <alignment horizontal="left" vertical="center"/>
    </xf>
    <xf numFmtId="0" fontId="28" fillId="0" borderId="1" xfId="0" applyFont="1" applyBorder="1" applyAlignment="1">
      <alignment horizontal="left" vertical="center"/>
    </xf>
    <xf numFmtId="0" fontId="21" fillId="0" borderId="1" xfId="0" applyFont="1" applyBorder="1" applyAlignment="1">
      <alignment horizontal="left" vertical="center" shrinkToFit="1"/>
    </xf>
    <xf numFmtId="0" fontId="30" fillId="0" borderId="5" xfId="0" applyFont="1" applyBorder="1" applyAlignment="1">
      <alignment horizontal="center" vertical="center" wrapText="1"/>
    </xf>
    <xf numFmtId="0" fontId="49" fillId="0" borderId="5" xfId="0" applyFont="1" applyBorder="1" applyAlignment="1">
      <alignment horizontal="center" vertical="center"/>
    </xf>
    <xf numFmtId="0" fontId="49" fillId="0" borderId="5" xfId="0" applyFont="1" applyBorder="1" applyAlignment="1">
      <alignment horizontal="center" vertical="center" shrinkToFit="1"/>
    </xf>
    <xf numFmtId="0" fontId="49" fillId="0" borderId="6" xfId="0" applyFont="1" applyBorder="1" applyAlignment="1">
      <alignment horizontal="center" vertical="center"/>
    </xf>
    <xf numFmtId="0" fontId="27" fillId="0" borderId="5" xfId="0" applyFont="1" applyBorder="1" applyAlignment="1">
      <alignment horizontal="center" vertical="center" wrapText="1"/>
    </xf>
    <xf numFmtId="0" fontId="21" fillId="0" borderId="5" xfId="0" applyFont="1" applyBorder="1" applyAlignment="1">
      <alignment horizontal="center" vertical="center"/>
    </xf>
    <xf numFmtId="0" fontId="49" fillId="0" borderId="6" xfId="0" applyFont="1" applyBorder="1" applyAlignment="1">
      <alignment horizontal="left" vertical="center"/>
    </xf>
    <xf numFmtId="0" fontId="49" fillId="0" borderId="7" xfId="0" applyFont="1" applyBorder="1" applyAlignment="1">
      <alignment horizontal="left" vertical="center"/>
    </xf>
    <xf numFmtId="0" fontId="21" fillId="0" borderId="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49" fillId="0" borderId="5" xfId="0" applyFont="1" applyBorder="1">
      <alignment vertical="center"/>
    </xf>
    <xf numFmtId="0" fontId="21" fillId="0" borderId="5" xfId="0" applyFont="1" applyBorder="1">
      <alignment vertical="center"/>
    </xf>
    <xf numFmtId="0" fontId="28" fillId="0" borderId="6" xfId="0" applyFont="1" applyBorder="1" applyAlignment="1">
      <alignment horizontal="left" vertical="center"/>
    </xf>
    <xf numFmtId="0" fontId="49" fillId="0" borderId="5" xfId="0" applyFont="1" applyBorder="1" applyAlignment="1">
      <alignment horizontal="left" vertical="center" shrinkToFit="1"/>
    </xf>
    <xf numFmtId="0" fontId="28" fillId="0" borderId="5" xfId="0" applyFont="1" applyBorder="1" applyAlignment="1">
      <alignment horizontal="center" vertical="center" shrinkToFit="1"/>
    </xf>
    <xf numFmtId="0" fontId="28" fillId="0" borderId="5" xfId="0" applyFont="1" applyBorder="1" applyAlignment="1">
      <alignment horizontal="left" vertical="center" shrinkToFit="1"/>
    </xf>
    <xf numFmtId="0" fontId="51" fillId="0" borderId="0" xfId="2" applyFont="1">
      <alignment vertical="center"/>
    </xf>
    <xf numFmtId="0" fontId="51" fillId="0" borderId="98" xfId="2" applyFont="1" applyBorder="1" applyAlignment="1">
      <alignment horizontal="center" vertical="center"/>
    </xf>
    <xf numFmtId="0" fontId="51" fillId="0" borderId="99" xfId="2" applyFont="1" applyBorder="1" applyAlignment="1">
      <alignment horizontal="centerContinuous" vertical="center"/>
    </xf>
    <xf numFmtId="0" fontId="51" fillId="0" borderId="100" xfId="2" applyFont="1" applyBorder="1" applyAlignment="1">
      <alignment horizontal="centerContinuous" vertical="center"/>
    </xf>
    <xf numFmtId="0" fontId="51" fillId="0" borderId="101" xfId="2" applyFont="1" applyBorder="1" applyAlignment="1">
      <alignment horizontal="centerContinuous" vertical="center"/>
    </xf>
    <xf numFmtId="0" fontId="51" fillId="0" borderId="102" xfId="2" applyFont="1" applyBorder="1" applyAlignment="1">
      <alignment horizontal="centerContinuous" vertical="center"/>
    </xf>
    <xf numFmtId="0" fontId="51" fillId="0" borderId="104" xfId="2" applyFont="1" applyBorder="1" applyAlignment="1">
      <alignment horizontal="center" vertical="center"/>
    </xf>
    <xf numFmtId="0" fontId="51" fillId="0" borderId="105" xfId="2" applyFont="1" applyBorder="1" applyAlignment="1">
      <alignment horizontal="center" vertical="center"/>
    </xf>
    <xf numFmtId="0" fontId="51" fillId="0" borderId="106" xfId="2" applyFont="1" applyBorder="1" applyAlignment="1">
      <alignment horizontal="center" vertical="center"/>
    </xf>
    <xf numFmtId="0" fontId="51" fillId="0" borderId="105" xfId="2" applyFont="1" applyBorder="1" applyAlignment="1">
      <alignment horizontal="centerContinuous" vertical="center"/>
    </xf>
    <xf numFmtId="0" fontId="51" fillId="0" borderId="107" xfId="2" applyFont="1" applyBorder="1" applyAlignment="1">
      <alignment horizontal="centerContinuous" vertical="center"/>
    </xf>
    <xf numFmtId="184" fontId="51" fillId="0" borderId="109" xfId="2" applyNumberFormat="1" applyFont="1" applyBorder="1">
      <alignment vertical="center"/>
    </xf>
    <xf numFmtId="185" fontId="51" fillId="0" borderId="43" xfId="2" applyNumberFormat="1" applyFont="1" applyBorder="1">
      <alignment vertical="center"/>
    </xf>
    <xf numFmtId="186" fontId="51" fillId="0" borderId="110" xfId="2" applyNumberFormat="1" applyFont="1" applyBorder="1">
      <alignment vertical="center"/>
    </xf>
    <xf numFmtId="187" fontId="51" fillId="0" borderId="43" xfId="2" applyNumberFormat="1" applyFont="1" applyBorder="1">
      <alignment vertical="center"/>
    </xf>
    <xf numFmtId="0" fontId="51" fillId="0" borderId="41" xfId="2" applyFont="1" applyBorder="1">
      <alignment vertical="center"/>
    </xf>
    <xf numFmtId="0" fontId="51" fillId="0" borderId="111" xfId="2" applyFont="1" applyBorder="1">
      <alignment vertical="center"/>
    </xf>
    <xf numFmtId="184" fontId="51" fillId="0" borderId="112" xfId="2" applyNumberFormat="1" applyFont="1" applyBorder="1">
      <alignment vertical="center"/>
    </xf>
    <xf numFmtId="185" fontId="51" fillId="0" borderId="113" xfId="2" applyNumberFormat="1" applyFont="1" applyBorder="1">
      <alignment vertical="center"/>
    </xf>
    <xf numFmtId="186" fontId="51" fillId="0" borderId="114" xfId="2" applyNumberFormat="1" applyFont="1" applyBorder="1">
      <alignment vertical="center"/>
    </xf>
    <xf numFmtId="187" fontId="51" fillId="0" borderId="113" xfId="2" applyNumberFormat="1" applyFont="1" applyBorder="1">
      <alignment vertical="center"/>
    </xf>
    <xf numFmtId="0" fontId="51" fillId="0" borderId="115" xfId="2" applyFont="1" applyBorder="1">
      <alignment vertical="center"/>
    </xf>
    <xf numFmtId="0" fontId="51" fillId="0" borderId="116" xfId="2" applyFont="1" applyBorder="1">
      <alignment vertical="center"/>
    </xf>
    <xf numFmtId="0" fontId="51" fillId="0" borderId="117" xfId="2" applyFont="1" applyBorder="1">
      <alignment vertical="center"/>
    </xf>
    <xf numFmtId="185" fontId="51" fillId="0" borderId="117" xfId="2" applyNumberFormat="1" applyFont="1" applyBorder="1">
      <alignment vertical="center"/>
    </xf>
    <xf numFmtId="186" fontId="51" fillId="0" borderId="117" xfId="2" applyNumberFormat="1" applyFont="1" applyBorder="1">
      <alignment vertical="center"/>
    </xf>
    <xf numFmtId="187" fontId="51" fillId="0" borderId="117" xfId="2" applyNumberFormat="1" applyFont="1" applyBorder="1">
      <alignment vertical="center"/>
    </xf>
    <xf numFmtId="185" fontId="51" fillId="0" borderId="0" xfId="2" applyNumberFormat="1" applyFont="1">
      <alignment vertical="center"/>
    </xf>
    <xf numFmtId="186" fontId="51" fillId="0" borderId="0" xfId="2" applyNumberFormat="1" applyFont="1">
      <alignment vertical="center"/>
    </xf>
    <xf numFmtId="187" fontId="51" fillId="0" borderId="0" xfId="2" applyNumberFormat="1" applyFont="1">
      <alignment vertical="center"/>
    </xf>
    <xf numFmtId="0" fontId="52" fillId="0" borderId="0" xfId="2" applyFont="1" applyProtection="1">
      <alignment vertical="center"/>
      <protection locked="0"/>
    </xf>
    <xf numFmtId="0" fontId="8" fillId="0" borderId="0" xfId="2" applyFont="1" applyProtection="1">
      <alignment vertical="center"/>
      <protection locked="0"/>
    </xf>
    <xf numFmtId="188" fontId="52" fillId="11" borderId="0" xfId="2" applyNumberFormat="1" applyFont="1" applyFill="1" applyAlignment="1" applyProtection="1">
      <alignment horizontal="center" vertical="center" shrinkToFit="1"/>
      <protection locked="0"/>
    </xf>
    <xf numFmtId="189" fontId="52" fillId="11" borderId="0" xfId="2" applyNumberFormat="1" applyFont="1" applyFill="1" applyAlignment="1" applyProtection="1">
      <alignment horizontal="center" vertical="center" shrinkToFit="1"/>
      <protection locked="0"/>
    </xf>
    <xf numFmtId="0" fontId="15" fillId="0" borderId="0" xfId="2" applyFont="1" applyProtection="1">
      <alignment vertical="center"/>
      <protection locked="0"/>
    </xf>
    <xf numFmtId="0" fontId="52" fillId="0" borderId="0" xfId="2" applyFont="1" applyAlignment="1" applyProtection="1">
      <alignment horizontal="left" vertical="center"/>
      <protection locked="0"/>
    </xf>
    <xf numFmtId="0" fontId="15" fillId="0" borderId="0" xfId="2" applyFont="1" applyAlignment="1" applyProtection="1">
      <protection locked="0"/>
    </xf>
    <xf numFmtId="190" fontId="52" fillId="0" borderId="0" xfId="2" applyNumberFormat="1" applyFont="1" applyProtection="1">
      <alignment vertical="center"/>
      <protection locked="0"/>
    </xf>
    <xf numFmtId="0" fontId="19" fillId="0" borderId="0" xfId="2" applyFont="1" applyProtection="1">
      <alignment vertical="center"/>
      <protection locked="0"/>
    </xf>
    <xf numFmtId="0" fontId="53" fillId="0" borderId="0" xfId="2" applyFont="1" applyProtection="1">
      <alignment vertical="center"/>
      <protection locked="0"/>
    </xf>
    <xf numFmtId="0" fontId="52" fillId="0" borderId="0" xfId="2" applyFont="1" applyProtection="1">
      <alignment vertical="center"/>
      <protection hidden="1"/>
    </xf>
    <xf numFmtId="0" fontId="54" fillId="0" borderId="0" xfId="2" applyFont="1" applyProtection="1">
      <alignment vertical="center"/>
      <protection hidden="1"/>
    </xf>
    <xf numFmtId="0" fontId="55" fillId="0" borderId="0" xfId="2" applyFont="1" applyProtection="1">
      <alignment vertical="center"/>
      <protection locked="0"/>
    </xf>
    <xf numFmtId="0" fontId="56" fillId="0" borderId="0" xfId="2" applyFont="1" applyProtection="1">
      <alignment vertical="center"/>
      <protection locked="0"/>
    </xf>
    <xf numFmtId="0" fontId="11" fillId="0" borderId="0" xfId="2" applyFont="1" applyProtection="1">
      <alignment vertical="center"/>
      <protection locked="0"/>
    </xf>
    <xf numFmtId="0" fontId="27" fillId="2" borderId="40" xfId="0" applyFont="1" applyFill="1" applyBorder="1" applyAlignment="1">
      <alignment horizontal="center" vertical="center"/>
    </xf>
    <xf numFmtId="0" fontId="27" fillId="4" borderId="40" xfId="0" applyFont="1" applyFill="1" applyBorder="1">
      <alignment vertical="center"/>
    </xf>
    <xf numFmtId="0" fontId="27" fillId="4" borderId="96" xfId="0" applyFont="1" applyFill="1" applyBorder="1" applyAlignment="1">
      <alignment vertical="center" shrinkToFit="1"/>
    </xf>
    <xf numFmtId="0" fontId="27" fillId="4" borderId="97" xfId="0" applyFont="1" applyFill="1" applyBorder="1" applyAlignment="1">
      <alignment horizontal="center" vertical="center"/>
    </xf>
    <xf numFmtId="0" fontId="27" fillId="4" borderId="96" xfId="0" applyFont="1" applyFill="1" applyBorder="1">
      <alignment vertical="center"/>
    </xf>
    <xf numFmtId="0" fontId="27" fillId="4" borderId="96" xfId="0" applyFont="1" applyFill="1" applyBorder="1" applyAlignment="1">
      <alignment horizontal="center" vertical="center"/>
    </xf>
    <xf numFmtId="0" fontId="27" fillId="4" borderId="96" xfId="0" applyFont="1" applyFill="1" applyBorder="1" applyAlignment="1">
      <alignment horizontal="center" vertical="center" shrinkToFit="1"/>
    </xf>
    <xf numFmtId="0" fontId="27" fillId="4" borderId="40" xfId="0" applyFont="1" applyFill="1" applyBorder="1" applyAlignment="1">
      <alignment horizontal="center" vertical="center"/>
    </xf>
    <xf numFmtId="0" fontId="27" fillId="0" borderId="44" xfId="0" applyFont="1" applyBorder="1" applyAlignment="1">
      <alignment horizontal="center" vertical="center"/>
    </xf>
    <xf numFmtId="0" fontId="28" fillId="0" borderId="44" xfId="0" applyFont="1" applyBorder="1" applyAlignment="1">
      <alignment horizontal="left" vertical="center"/>
    </xf>
    <xf numFmtId="0" fontId="20" fillId="8" borderId="0" xfId="2" applyFont="1" applyFill="1" applyProtection="1">
      <alignment vertical="center"/>
      <protection locked="0"/>
    </xf>
    <xf numFmtId="0" fontId="3" fillId="12" borderId="0" xfId="0" applyFont="1" applyFill="1" applyAlignment="1">
      <alignment horizontal="center" vertical="center"/>
    </xf>
    <xf numFmtId="0" fontId="57" fillId="0" borderId="0" xfId="0" applyFont="1" applyAlignment="1" applyProtection="1">
      <alignment horizontal="left" vertical="center"/>
      <protection locked="0"/>
    </xf>
    <xf numFmtId="0" fontId="58" fillId="0" borderId="0" xfId="0" applyFont="1">
      <alignment vertical="center"/>
    </xf>
    <xf numFmtId="0" fontId="58" fillId="0" borderId="0" xfId="0" applyFont="1" applyAlignment="1">
      <alignment horizontal="center" vertical="center"/>
    </xf>
    <xf numFmtId="192" fontId="59" fillId="0" borderId="0" xfId="0" applyNumberFormat="1" applyFont="1" applyProtection="1">
      <alignment vertical="center"/>
      <protection hidden="1"/>
    </xf>
    <xf numFmtId="0" fontId="60" fillId="0" borderId="0" xfId="0" applyFont="1" applyAlignment="1" applyProtection="1">
      <alignment horizontal="center" vertical="center"/>
      <protection hidden="1"/>
    </xf>
    <xf numFmtId="0" fontId="61" fillId="11" borderId="3" xfId="0" applyFont="1" applyFill="1" applyBorder="1" applyAlignment="1" applyProtection="1">
      <alignment horizontal="center" vertical="center"/>
      <protection locked="0"/>
    </xf>
    <xf numFmtId="1" fontId="60" fillId="0" borderId="0" xfId="0" applyNumberFormat="1" applyFont="1" applyProtection="1">
      <alignment vertical="center"/>
      <protection hidden="1"/>
    </xf>
    <xf numFmtId="193" fontId="54" fillId="11" borderId="40" xfId="0" applyNumberFormat="1" applyFont="1" applyFill="1" applyBorder="1" applyAlignment="1" applyProtection="1">
      <alignment horizontal="center" vertical="center" shrinkToFit="1"/>
      <protection locked="0"/>
    </xf>
    <xf numFmtId="193" fontId="54" fillId="11" borderId="40"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94" fontId="54" fillId="11" borderId="40" xfId="0" applyNumberFormat="1" applyFont="1" applyFill="1" applyBorder="1" applyAlignment="1" applyProtection="1">
      <alignment horizontal="center" vertical="center" shrinkToFit="1"/>
      <protection locked="0"/>
    </xf>
    <xf numFmtId="0" fontId="57" fillId="0" borderId="0" xfId="0" applyFont="1" applyAlignment="1">
      <alignment horizontal="left" vertical="center"/>
    </xf>
    <xf numFmtId="0" fontId="57" fillId="0" borderId="0" xfId="0" applyFont="1" applyAlignment="1">
      <alignment horizontal="center" vertical="center"/>
    </xf>
    <xf numFmtId="0" fontId="3" fillId="0" borderId="44" xfId="0" applyFont="1" applyBorder="1" applyAlignment="1">
      <alignment horizontal="center" vertical="center"/>
    </xf>
    <xf numFmtId="0" fontId="57" fillId="0" borderId="0" xfId="0" quotePrefix="1" applyFont="1">
      <alignment vertical="center"/>
    </xf>
    <xf numFmtId="0" fontId="52" fillId="11" borderId="0" xfId="2" applyFont="1" applyFill="1" applyProtection="1">
      <alignment vertical="center"/>
      <protection locked="0"/>
    </xf>
    <xf numFmtId="0" fontId="52" fillId="11" borderId="0" xfId="2" applyFont="1" applyFill="1" applyProtection="1">
      <alignment vertical="center"/>
      <protection hidden="1"/>
    </xf>
    <xf numFmtId="0" fontId="22"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30" fillId="9" borderId="40" xfId="0" applyFont="1" applyFill="1" applyBorder="1" applyAlignment="1" applyProtection="1">
      <alignment horizontal="center" vertical="center"/>
      <protection locked="0"/>
    </xf>
    <xf numFmtId="0" fontId="52" fillId="12" borderId="0" xfId="2" applyFont="1" applyFill="1" applyProtection="1">
      <alignment vertical="center"/>
      <protection locked="0"/>
    </xf>
    <xf numFmtId="55" fontId="34" fillId="0" borderId="0" xfId="0" applyNumberFormat="1" applyFont="1" applyAlignment="1" applyProtection="1">
      <alignment horizontal="right" vertical="center"/>
      <protection locked="0"/>
    </xf>
    <xf numFmtId="177" fontId="37" fillId="9" borderId="23" xfId="2" applyNumberFormat="1" applyFont="1" applyFill="1" applyBorder="1" applyAlignment="1" applyProtection="1">
      <alignment horizontal="center" vertical="center"/>
      <protection locked="0"/>
    </xf>
    <xf numFmtId="0" fontId="36" fillId="2" borderId="23" xfId="2" applyFont="1" applyFill="1" applyBorder="1" applyAlignment="1">
      <alignment horizontal="center" vertical="center" wrapText="1"/>
    </xf>
    <xf numFmtId="177" fontId="35" fillId="9" borderId="34" xfId="2" applyNumberFormat="1" applyFont="1" applyFill="1" applyBorder="1" applyAlignment="1" applyProtection="1">
      <alignment horizontal="center" vertical="center"/>
      <protection locked="0"/>
    </xf>
    <xf numFmtId="177" fontId="35" fillId="9" borderId="68" xfId="2" applyNumberFormat="1" applyFont="1" applyFill="1" applyBorder="1" applyAlignment="1" applyProtection="1">
      <alignment horizontal="center" vertical="center"/>
      <protection locked="0"/>
    </xf>
    <xf numFmtId="177" fontId="35" fillId="9" borderId="30" xfId="2" applyNumberFormat="1" applyFont="1" applyFill="1" applyBorder="1" applyAlignment="1" applyProtection="1">
      <alignment horizontal="center" vertical="center"/>
      <protection locked="0"/>
    </xf>
    <xf numFmtId="177" fontId="35" fillId="9" borderId="69" xfId="2" applyNumberFormat="1" applyFont="1" applyFill="1" applyBorder="1" applyAlignment="1" applyProtection="1">
      <alignment horizontal="center" vertical="center"/>
      <protection locked="0"/>
    </xf>
    <xf numFmtId="191" fontId="35" fillId="9" borderId="44" xfId="2" applyNumberFormat="1" applyFont="1" applyFill="1" applyBorder="1" applyAlignment="1" applyProtection="1">
      <alignment horizontal="center" vertical="center"/>
      <protection locked="0"/>
    </xf>
    <xf numFmtId="183" fontId="35" fillId="4" borderId="68" xfId="2" applyNumberFormat="1" applyFont="1" applyFill="1" applyBorder="1" applyAlignment="1">
      <alignment horizontal="center" vertical="center"/>
    </xf>
    <xf numFmtId="183" fontId="35" fillId="4" borderId="35" xfId="2" applyNumberFormat="1" applyFont="1" applyFill="1" applyBorder="1" applyAlignment="1">
      <alignment horizontal="center" vertical="center"/>
    </xf>
    <xf numFmtId="177" fontId="35" fillId="9" borderId="71" xfId="2" applyNumberFormat="1" applyFont="1" applyFill="1" applyBorder="1" applyAlignment="1" applyProtection="1">
      <alignment horizontal="center" vertical="center"/>
      <protection locked="0"/>
    </xf>
    <xf numFmtId="183" fontId="35" fillId="4" borderId="71" xfId="2" applyNumberFormat="1" applyFont="1" applyFill="1" applyBorder="1" applyAlignment="1">
      <alignment horizontal="center" vertical="center"/>
    </xf>
    <xf numFmtId="183" fontId="35" fillId="4" borderId="37" xfId="2" applyNumberFormat="1" applyFont="1" applyFill="1" applyBorder="1" applyAlignment="1">
      <alignment horizontal="center" vertical="center"/>
    </xf>
    <xf numFmtId="0" fontId="15" fillId="9" borderId="30" xfId="2" applyFont="1" applyFill="1" applyBorder="1" applyAlignment="1" applyProtection="1">
      <alignment horizontal="left" vertical="center"/>
      <protection locked="0"/>
    </xf>
    <xf numFmtId="0" fontId="15" fillId="9" borderId="69" xfId="2" applyFont="1" applyFill="1" applyBorder="1" applyAlignment="1" applyProtection="1">
      <alignment horizontal="left" vertical="center"/>
      <protection locked="0"/>
    </xf>
    <xf numFmtId="0" fontId="15" fillId="9" borderId="36" xfId="2" applyFont="1" applyFill="1" applyBorder="1" applyAlignment="1" applyProtection="1">
      <alignment horizontal="left" vertical="center"/>
      <protection locked="0"/>
    </xf>
    <xf numFmtId="0" fontId="15" fillId="4" borderId="0" xfId="2" applyFont="1" applyFill="1" applyAlignment="1">
      <alignment horizontal="center" vertical="center"/>
    </xf>
    <xf numFmtId="0" fontId="26" fillId="4" borderId="80" xfId="2" applyFont="1" applyFill="1" applyBorder="1" applyAlignment="1">
      <alignment horizontal="center" vertical="center"/>
    </xf>
    <xf numFmtId="0" fontId="26" fillId="4" borderId="70" xfId="2" applyFont="1" applyFill="1" applyBorder="1" applyAlignment="1">
      <alignment horizontal="center" vertical="center"/>
    </xf>
    <xf numFmtId="0" fontId="26" fillId="4" borderId="64"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60" xfId="2" applyFont="1" applyFill="1" applyBorder="1" applyAlignment="1">
      <alignment horizontal="center" vertical="center"/>
    </xf>
    <xf numFmtId="0" fontId="26" fillId="4" borderId="0" xfId="2" applyFont="1" applyFill="1" applyAlignment="1">
      <alignment horizontal="center" vertical="center"/>
    </xf>
    <xf numFmtId="177" fontId="35" fillId="9" borderId="31" xfId="2" applyNumberFormat="1" applyFont="1" applyFill="1" applyBorder="1" applyAlignment="1" applyProtection="1">
      <alignment horizontal="center" vertical="center"/>
      <protection locked="0"/>
    </xf>
    <xf numFmtId="0" fontId="15" fillId="9" borderId="34" xfId="2" applyFont="1" applyFill="1" applyBorder="1" applyAlignment="1" applyProtection="1">
      <alignment horizontal="left" vertical="center"/>
      <protection locked="0"/>
    </xf>
    <xf numFmtId="0" fontId="15" fillId="9" borderId="68" xfId="2" applyFont="1" applyFill="1" applyBorder="1" applyAlignment="1" applyProtection="1">
      <alignment horizontal="left" vertical="center"/>
      <protection locked="0"/>
    </xf>
    <xf numFmtId="0" fontId="15" fillId="9" borderId="35" xfId="2" applyFont="1" applyFill="1" applyBorder="1" applyAlignment="1" applyProtection="1">
      <alignment horizontal="left" vertical="center"/>
      <protection locked="0"/>
    </xf>
    <xf numFmtId="0" fontId="35" fillId="2" borderId="29" xfId="2" applyFont="1" applyFill="1" applyBorder="1" applyAlignment="1">
      <alignment horizontal="center" vertical="center"/>
    </xf>
    <xf numFmtId="0" fontId="35" fillId="2" borderId="32" xfId="2" applyFont="1" applyFill="1" applyBorder="1" applyAlignment="1">
      <alignment horizontal="center" vertical="center"/>
    </xf>
    <xf numFmtId="0" fontId="38" fillId="4" borderId="34" xfId="2" applyFont="1" applyFill="1" applyBorder="1" applyAlignment="1">
      <alignment horizontal="center" vertical="center"/>
    </xf>
    <xf numFmtId="0" fontId="38" fillId="4" borderId="35" xfId="2" applyFont="1" applyFill="1" applyBorder="1" applyAlignment="1">
      <alignment horizontal="center" vertical="center"/>
    </xf>
    <xf numFmtId="0" fontId="38" fillId="4" borderId="30" xfId="2" applyFont="1" applyFill="1" applyBorder="1" applyAlignment="1">
      <alignment horizontal="center" vertical="center"/>
    </xf>
    <xf numFmtId="0" fontId="38" fillId="4" borderId="36" xfId="2" applyFont="1" applyFill="1" applyBorder="1" applyAlignment="1">
      <alignment horizontal="center" vertical="center"/>
    </xf>
    <xf numFmtId="0" fontId="15" fillId="9" borderId="31" xfId="2" applyFont="1" applyFill="1" applyBorder="1" applyAlignment="1" applyProtection="1">
      <alignment horizontal="left" vertical="center"/>
      <protection locked="0"/>
    </xf>
    <xf numFmtId="0" fontId="15" fillId="9" borderId="71" xfId="2" applyFont="1" applyFill="1" applyBorder="1" applyAlignment="1" applyProtection="1">
      <alignment horizontal="left" vertical="center"/>
      <protection locked="0"/>
    </xf>
    <xf numFmtId="0" fontId="15" fillId="9" borderId="37" xfId="2" applyFont="1" applyFill="1" applyBorder="1" applyAlignment="1" applyProtection="1">
      <alignment horizontal="left" vertical="center"/>
      <protection locked="0"/>
    </xf>
    <xf numFmtId="0" fontId="35" fillId="2" borderId="22" xfId="2" applyFont="1" applyFill="1" applyBorder="1" applyAlignment="1">
      <alignment horizontal="center" vertical="center"/>
    </xf>
    <xf numFmtId="0" fontId="35" fillId="2" borderId="33" xfId="2" applyFont="1" applyFill="1" applyBorder="1" applyAlignment="1">
      <alignment horizontal="center" vertical="center"/>
    </xf>
    <xf numFmtId="0" fontId="38" fillId="4" borderId="31" xfId="2" applyFont="1" applyFill="1" applyBorder="1" applyAlignment="1">
      <alignment horizontal="center" vertical="center"/>
    </xf>
    <xf numFmtId="0" fontId="38" fillId="4" borderId="37" xfId="2" applyFont="1" applyFill="1" applyBorder="1" applyAlignment="1">
      <alignment horizontal="center" vertical="center"/>
    </xf>
    <xf numFmtId="0" fontId="35" fillId="9" borderId="30" xfId="2" applyFont="1" applyFill="1" applyBorder="1" applyAlignment="1" applyProtection="1">
      <alignment horizontal="left" vertical="center" shrinkToFit="1"/>
      <protection locked="0"/>
    </xf>
    <xf numFmtId="0" fontId="35" fillId="9" borderId="69" xfId="2" applyFont="1" applyFill="1" applyBorder="1" applyAlignment="1" applyProtection="1">
      <alignment horizontal="left" vertical="center" shrinkToFit="1"/>
      <protection locked="0"/>
    </xf>
    <xf numFmtId="0" fontId="35" fillId="9" borderId="36" xfId="2" applyFont="1" applyFill="1" applyBorder="1" applyAlignment="1" applyProtection="1">
      <alignment horizontal="left" vertical="center" shrinkToFit="1"/>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93" xfId="2" applyFont="1" applyFill="1" applyBorder="1" applyAlignment="1">
      <alignment horizontal="center" vertical="center"/>
    </xf>
    <xf numFmtId="181" fontId="35" fillId="9" borderId="31" xfId="2" applyNumberFormat="1" applyFont="1" applyFill="1" applyBorder="1" applyAlignment="1" applyProtection="1">
      <alignment horizontal="center" vertical="center" wrapText="1"/>
      <protection locked="0"/>
    </xf>
    <xf numFmtId="181" fontId="35" fillId="9" borderId="71" xfId="2" applyNumberFormat="1" applyFont="1" applyFill="1" applyBorder="1" applyAlignment="1" applyProtection="1">
      <alignment horizontal="center" vertical="center" wrapText="1"/>
      <protection locked="0"/>
    </xf>
    <xf numFmtId="0" fontId="35" fillId="9" borderId="34" xfId="2" applyFont="1" applyFill="1" applyBorder="1" applyAlignment="1" applyProtection="1">
      <alignment horizontal="left" vertical="center" shrinkToFit="1"/>
      <protection locked="0"/>
    </xf>
    <xf numFmtId="0" fontId="35" fillId="9" borderId="68" xfId="2" applyFont="1" applyFill="1" applyBorder="1" applyAlignment="1" applyProtection="1">
      <alignment horizontal="left" vertical="center" shrinkToFit="1"/>
      <protection locked="0"/>
    </xf>
    <xf numFmtId="0" fontId="35" fillId="9" borderId="35" xfId="2" applyFont="1" applyFill="1" applyBorder="1" applyAlignment="1" applyProtection="1">
      <alignment horizontal="left" vertical="center" shrinkToFit="1"/>
      <protection locked="0"/>
    </xf>
    <xf numFmtId="0" fontId="18" fillId="2" borderId="0" xfId="2" applyFont="1" applyFill="1" applyAlignment="1">
      <alignment horizontal="center" vertical="center"/>
    </xf>
    <xf numFmtId="177" fontId="35" fillId="9" borderId="92" xfId="2" applyNumberFormat="1" applyFont="1" applyFill="1" applyBorder="1" applyAlignment="1" applyProtection="1">
      <alignment horizontal="center" vertical="center"/>
      <protection locked="0"/>
    </xf>
    <xf numFmtId="0" fontId="35" fillId="2" borderId="5" xfId="2" applyFont="1" applyFill="1" applyBorder="1" applyAlignment="1">
      <alignment horizontal="center" vertical="center" justifyLastLine="1"/>
    </xf>
    <xf numFmtId="0" fontId="35" fillId="2" borderId="6" xfId="2" applyFont="1" applyFill="1" applyBorder="1" applyAlignment="1">
      <alignment horizontal="center" vertical="center" justifyLastLine="1"/>
    </xf>
    <xf numFmtId="0" fontId="15" fillId="2" borderId="43"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59"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63" xfId="2" applyFont="1" applyFill="1" applyBorder="1" applyAlignment="1">
      <alignment horizontal="center" vertical="center" wrapText="1"/>
    </xf>
    <xf numFmtId="0" fontId="16" fillId="2" borderId="29" xfId="2" applyFont="1" applyFill="1" applyBorder="1" applyAlignment="1">
      <alignment horizontal="left" vertical="center" wrapText="1"/>
    </xf>
    <xf numFmtId="0" fontId="16" fillId="2" borderId="44" xfId="2" applyFont="1" applyFill="1" applyBorder="1" applyAlignment="1">
      <alignment horizontal="left" vertical="center" wrapText="1"/>
    </xf>
    <xf numFmtId="0" fontId="16" fillId="2" borderId="32" xfId="2" applyFont="1" applyFill="1" applyBorder="1" applyAlignment="1">
      <alignment horizontal="left"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41" xfId="2" applyFont="1" applyFill="1" applyBorder="1" applyAlignment="1">
      <alignment horizontal="left" vertical="center" wrapText="1"/>
    </xf>
    <xf numFmtId="0" fontId="15" fillId="2" borderId="70" xfId="2" applyFont="1" applyFill="1" applyBorder="1" applyAlignment="1">
      <alignment horizontal="center" vertical="center"/>
    </xf>
    <xf numFmtId="0" fontId="15" fillId="2" borderId="86" xfId="2" applyFont="1" applyFill="1" applyBorder="1" applyAlignment="1">
      <alignment horizontal="center" vertical="center"/>
    </xf>
    <xf numFmtId="0" fontId="15" fillId="2" borderId="23" xfId="2" applyFont="1" applyFill="1" applyBorder="1" applyAlignment="1">
      <alignment horizontal="center" vertical="center"/>
    </xf>
    <xf numFmtId="0" fontId="15" fillId="2" borderId="33" xfId="2" applyFont="1" applyFill="1" applyBorder="1" applyAlignment="1">
      <alignment horizontal="center" vertical="center"/>
    </xf>
    <xf numFmtId="0" fontId="15" fillId="2" borderId="29" xfId="2" applyFont="1" applyFill="1" applyBorder="1" applyAlignment="1">
      <alignment horizontal="center" vertical="center"/>
    </xf>
    <xf numFmtId="0" fontId="15" fillId="2" borderId="44"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43" xfId="2" applyFont="1" applyFill="1" applyBorder="1" applyAlignment="1">
      <alignment horizontal="center" vertical="center"/>
    </xf>
    <xf numFmtId="0" fontId="15" fillId="2" borderId="0" xfId="2" applyFont="1" applyFill="1" applyAlignment="1">
      <alignment horizontal="center" vertical="center"/>
    </xf>
    <xf numFmtId="0" fontId="15" fillId="2" borderId="41" xfId="2" applyFont="1" applyFill="1" applyBorder="1" applyAlignment="1">
      <alignment horizontal="center" vertical="center"/>
    </xf>
    <xf numFmtId="0" fontId="15" fillId="2" borderId="22" xfId="2" applyFont="1" applyFill="1" applyBorder="1" applyAlignment="1">
      <alignment horizontal="center" vertical="center"/>
    </xf>
    <xf numFmtId="0" fontId="15" fillId="2" borderId="69" xfId="2" applyFont="1" applyFill="1" applyBorder="1" applyAlignment="1">
      <alignment horizontal="left" vertical="center"/>
    </xf>
    <xf numFmtId="0" fontId="15" fillId="2" borderId="76" xfId="2" applyFont="1" applyFill="1" applyBorder="1" applyAlignment="1">
      <alignment horizontal="left" vertical="center"/>
    </xf>
    <xf numFmtId="191" fontId="35" fillId="9" borderId="69" xfId="2" applyNumberFormat="1" applyFont="1" applyFill="1" applyBorder="1" applyAlignment="1" applyProtection="1">
      <alignment horizontal="center" vertical="center"/>
      <protection locked="0"/>
    </xf>
    <xf numFmtId="183" fontId="35" fillId="4" borderId="69" xfId="2" applyNumberFormat="1" applyFont="1" applyFill="1" applyBorder="1" applyAlignment="1">
      <alignment horizontal="center" vertical="center"/>
    </xf>
    <xf numFmtId="183" fontId="35" fillId="4" borderId="36" xfId="2" applyNumberFormat="1" applyFont="1" applyFill="1" applyBorder="1" applyAlignment="1">
      <alignment horizontal="center" vertical="center"/>
    </xf>
    <xf numFmtId="0" fontId="15" fillId="2" borderId="31" xfId="2" applyFont="1" applyFill="1" applyBorder="1" applyAlignment="1">
      <alignment horizontal="left" vertical="center"/>
    </xf>
    <xf numFmtId="0" fontId="15" fillId="2" borderId="71" xfId="2" applyFont="1" applyFill="1" applyBorder="1" applyAlignment="1">
      <alignment horizontal="left" vertical="center"/>
    </xf>
    <xf numFmtId="0" fontId="15" fillId="2" borderId="77" xfId="2" applyFont="1" applyFill="1" applyBorder="1" applyAlignment="1">
      <alignment horizontal="left" vertical="center"/>
    </xf>
    <xf numFmtId="177" fontId="35" fillId="2" borderId="0" xfId="2" applyNumberFormat="1" applyFont="1" applyFill="1" applyAlignment="1">
      <alignment horizontal="center" vertical="center" wrapText="1"/>
    </xf>
    <xf numFmtId="177" fontId="35" fillId="2" borderId="41" xfId="2" applyNumberFormat="1" applyFont="1" applyFill="1" applyBorder="1" applyAlignment="1">
      <alignment horizontal="center" vertical="center" wrapText="1"/>
    </xf>
    <xf numFmtId="0" fontId="15" fillId="2" borderId="68" xfId="2" applyFont="1" applyFill="1" applyBorder="1" applyAlignment="1">
      <alignment horizontal="left" vertical="center"/>
    </xf>
    <xf numFmtId="0" fontId="15" fillId="2" borderId="73" xfId="2" applyFont="1" applyFill="1" applyBorder="1" applyAlignment="1">
      <alignment horizontal="left" vertical="center"/>
    </xf>
    <xf numFmtId="0" fontId="15" fillId="2" borderId="29" xfId="2" applyFont="1" applyFill="1" applyBorder="1" applyAlignment="1">
      <alignment horizontal="center" vertical="center" wrapText="1"/>
    </xf>
    <xf numFmtId="0" fontId="15" fillId="2" borderId="44" xfId="2" applyFont="1" applyFill="1" applyBorder="1" applyAlignment="1">
      <alignment horizontal="center" vertical="center" wrapText="1"/>
    </xf>
    <xf numFmtId="0" fontId="15" fillId="2" borderId="31" xfId="2" applyFont="1" applyFill="1" applyBorder="1" applyAlignment="1">
      <alignment horizontal="center" vertical="center"/>
    </xf>
    <xf numFmtId="0" fontId="15" fillId="2" borderId="71" xfId="2" applyFont="1" applyFill="1" applyBorder="1" applyAlignment="1">
      <alignment horizontal="center" vertical="center"/>
    </xf>
    <xf numFmtId="0" fontId="15" fillId="2" borderId="77" xfId="2" applyFont="1" applyFill="1" applyBorder="1" applyAlignment="1">
      <alignment horizontal="center" vertical="center"/>
    </xf>
    <xf numFmtId="0" fontId="15" fillId="2" borderId="70" xfId="2" applyFont="1" applyFill="1" applyBorder="1" applyAlignment="1">
      <alignment horizontal="left" vertical="center" wrapText="1"/>
    </xf>
    <xf numFmtId="0" fontId="15" fillId="2" borderId="8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1" xfId="2" applyFont="1" applyFill="1" applyBorder="1" applyAlignment="1">
      <alignment horizontal="left" vertical="center" wrapText="1"/>
    </xf>
    <xf numFmtId="0" fontId="15" fillId="2" borderId="23" xfId="2" applyFont="1" applyFill="1" applyBorder="1" applyAlignment="1">
      <alignment horizontal="left" vertical="center" wrapText="1"/>
    </xf>
    <xf numFmtId="0" fontId="15" fillId="2" borderId="33" xfId="2" applyFont="1" applyFill="1" applyBorder="1" applyAlignment="1">
      <alignment horizontal="left" vertical="center" wrapText="1"/>
    </xf>
    <xf numFmtId="177" fontId="35" fillId="9" borderId="44" xfId="2" applyNumberFormat="1" applyFont="1" applyFill="1" applyBorder="1" applyAlignment="1" applyProtection="1">
      <alignment horizontal="center" vertical="center"/>
      <protection locked="0"/>
    </xf>
    <xf numFmtId="177" fontId="35" fillId="9" borderId="88" xfId="2" applyNumberFormat="1" applyFont="1" applyFill="1" applyBorder="1" applyAlignment="1" applyProtection="1">
      <alignment horizontal="center" vertical="center"/>
      <protection locked="0"/>
    </xf>
    <xf numFmtId="177" fontId="35" fillId="9" borderId="0" xfId="2" applyNumberFormat="1" applyFont="1" applyFill="1" applyAlignment="1" applyProtection="1">
      <alignment horizontal="center" vertical="center"/>
      <protection locked="0"/>
    </xf>
    <xf numFmtId="177" fontId="35" fillId="9" borderId="53" xfId="2" applyNumberFormat="1" applyFont="1" applyFill="1" applyBorder="1" applyAlignment="1" applyProtection="1">
      <alignment horizontal="center" vertical="center"/>
      <protection locked="0"/>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35" fillId="2" borderId="26" xfId="2" applyFont="1" applyFill="1" applyBorder="1" applyAlignment="1">
      <alignment horizontal="center" vertical="center" wrapText="1"/>
    </xf>
    <xf numFmtId="0" fontId="35" fillId="2" borderId="24" xfId="2" applyFont="1" applyFill="1" applyBorder="1" applyAlignment="1">
      <alignment horizontal="center" vertical="center"/>
    </xf>
    <xf numFmtId="0" fontId="35" fillId="2" borderId="25" xfId="2" applyFont="1" applyFill="1" applyBorder="1" applyAlignment="1">
      <alignment horizontal="center" vertical="center"/>
    </xf>
    <xf numFmtId="181" fontId="35" fillId="9" borderId="30" xfId="2" applyNumberFormat="1" applyFont="1" applyFill="1" applyBorder="1" applyAlignment="1" applyProtection="1">
      <alignment horizontal="center" vertical="center" wrapText="1"/>
      <protection locked="0"/>
    </xf>
    <xf numFmtId="181" fontId="35" fillId="9" borderId="69" xfId="2" applyNumberFormat="1" applyFont="1" applyFill="1" applyBorder="1" applyAlignment="1" applyProtection="1">
      <alignment horizontal="center" vertical="center" wrapText="1"/>
      <protection locked="0"/>
    </xf>
    <xf numFmtId="0" fontId="35" fillId="9" borderId="31" xfId="2" applyFont="1" applyFill="1" applyBorder="1" applyAlignment="1" applyProtection="1">
      <alignment horizontal="left" vertical="center" shrinkToFit="1"/>
      <protection locked="0"/>
    </xf>
    <xf numFmtId="0" fontId="35" fillId="9" borderId="71" xfId="2" applyFont="1" applyFill="1" applyBorder="1" applyAlignment="1" applyProtection="1">
      <alignment horizontal="left" vertical="center" shrinkToFit="1"/>
      <protection locked="0"/>
    </xf>
    <xf numFmtId="0" fontId="35" fillId="9" borderId="37" xfId="2" applyFont="1" applyFill="1" applyBorder="1" applyAlignment="1" applyProtection="1">
      <alignment horizontal="left" vertical="center" shrinkToFit="1"/>
      <protection locked="0"/>
    </xf>
    <xf numFmtId="183" fontId="35" fillId="9" borderId="30" xfId="2" applyNumberFormat="1" applyFont="1" applyFill="1" applyBorder="1" applyAlignment="1" applyProtection="1">
      <alignment horizontal="left" vertical="center" shrinkToFit="1"/>
      <protection locked="0"/>
    </xf>
    <xf numFmtId="183" fontId="35" fillId="9" borderId="69" xfId="2" applyNumberFormat="1" applyFont="1" applyFill="1" applyBorder="1" applyAlignment="1" applyProtection="1">
      <alignment horizontal="left" vertical="center" shrinkToFit="1"/>
      <protection locked="0"/>
    </xf>
    <xf numFmtId="183" fontId="35" fillId="9" borderId="36" xfId="2" applyNumberFormat="1" applyFont="1" applyFill="1" applyBorder="1" applyAlignment="1" applyProtection="1">
      <alignment horizontal="left" vertical="center" shrinkToFit="1"/>
      <protection locked="0"/>
    </xf>
    <xf numFmtId="183" fontId="35" fillId="9" borderId="34" xfId="2" applyNumberFormat="1" applyFont="1" applyFill="1" applyBorder="1" applyAlignment="1" applyProtection="1">
      <alignment horizontal="left" vertical="center" wrapText="1"/>
      <protection hidden="1"/>
    </xf>
    <xf numFmtId="183" fontId="35" fillId="9" borderId="68" xfId="2" applyNumberFormat="1" applyFont="1" applyFill="1" applyBorder="1" applyAlignment="1" applyProtection="1">
      <alignment horizontal="left" vertical="center" wrapText="1"/>
      <protection hidden="1"/>
    </xf>
    <xf numFmtId="183" fontId="35" fillId="9" borderId="35" xfId="2" applyNumberFormat="1" applyFont="1" applyFill="1" applyBorder="1" applyAlignment="1" applyProtection="1">
      <alignment horizontal="left" vertical="center" wrapText="1"/>
      <protection hidden="1"/>
    </xf>
    <xf numFmtId="0" fontId="35" fillId="2" borderId="44" xfId="2" applyFont="1" applyFill="1" applyBorder="1" applyAlignment="1">
      <alignment horizontal="center" vertical="center"/>
    </xf>
    <xf numFmtId="0" fontId="35" fillId="2" borderId="23" xfId="2" applyFont="1" applyFill="1" applyBorder="1" applyAlignment="1">
      <alignment horizontal="center" vertical="center"/>
    </xf>
    <xf numFmtId="0" fontId="35" fillId="2" borderId="7" xfId="2" applyFont="1" applyFill="1" applyBorder="1" applyAlignment="1">
      <alignment horizontal="center" vertical="center" justifyLastLine="1"/>
    </xf>
    <xf numFmtId="181" fontId="35" fillId="9" borderId="34" xfId="2" applyNumberFormat="1" applyFont="1" applyFill="1" applyBorder="1" applyAlignment="1" applyProtection="1">
      <alignment horizontal="center" vertical="center" wrapText="1"/>
      <protection locked="0"/>
    </xf>
    <xf numFmtId="181" fontId="35" fillId="9" borderId="68" xfId="2" applyNumberFormat="1" applyFont="1" applyFill="1" applyBorder="1" applyAlignment="1" applyProtection="1">
      <alignment horizontal="center" vertical="center" wrapText="1"/>
      <protection locked="0"/>
    </xf>
    <xf numFmtId="177" fontId="35" fillId="9" borderId="90" xfId="2" applyNumberFormat="1" applyFont="1" applyFill="1" applyBorder="1" applyAlignment="1" applyProtection="1">
      <alignment horizontal="center" vertical="center"/>
      <protection locked="0"/>
    </xf>
    <xf numFmtId="177" fontId="35" fillId="9" borderId="91" xfId="2" applyNumberFormat="1" applyFont="1" applyFill="1" applyBorder="1" applyAlignment="1" applyProtection="1">
      <alignment horizontal="center" vertical="center"/>
      <protection locked="0"/>
    </xf>
    <xf numFmtId="0" fontId="35" fillId="4" borderId="6" xfId="2" applyFont="1" applyFill="1" applyBorder="1" applyAlignment="1">
      <alignment horizontal="left" vertical="center"/>
    </xf>
    <xf numFmtId="0" fontId="35" fillId="4" borderId="6" xfId="2" applyFont="1" applyFill="1" applyBorder="1" applyAlignment="1">
      <alignment horizontal="center" vertical="center"/>
    </xf>
    <xf numFmtId="0" fontId="35" fillId="4" borderId="7" xfId="2" applyFont="1" applyFill="1" applyBorder="1" applyAlignment="1">
      <alignment horizontal="center" vertical="center"/>
    </xf>
    <xf numFmtId="0" fontId="35" fillId="4" borderId="6" xfId="2" applyFont="1" applyFill="1" applyBorder="1" applyAlignment="1">
      <alignment horizontal="right" vertical="center"/>
    </xf>
    <xf numFmtId="0" fontId="35" fillId="2" borderId="29" xfId="2" applyFont="1" applyFill="1" applyBorder="1" applyAlignment="1">
      <alignment horizontal="distributed" vertical="center" indent="1"/>
    </xf>
    <xf numFmtId="0" fontId="35" fillId="2" borderId="44" xfId="2" applyFont="1" applyFill="1" applyBorder="1" applyAlignment="1">
      <alignment horizontal="distributed" vertical="center" indent="1"/>
    </xf>
    <xf numFmtId="0" fontId="35" fillId="2" borderId="32" xfId="2" applyFont="1" applyFill="1" applyBorder="1" applyAlignment="1">
      <alignment horizontal="distributed" vertical="center" indent="1"/>
    </xf>
    <xf numFmtId="0" fontId="35" fillId="2" borderId="22" xfId="2" applyFont="1" applyFill="1" applyBorder="1" applyAlignment="1">
      <alignment horizontal="distributed" vertical="center" indent="1"/>
    </xf>
    <xf numFmtId="0" fontId="35" fillId="2" borderId="23" xfId="2" applyFont="1" applyFill="1" applyBorder="1" applyAlignment="1">
      <alignment horizontal="distributed" vertical="center" indent="1"/>
    </xf>
    <xf numFmtId="0" fontId="35" fillId="2" borderId="33" xfId="2" applyFont="1" applyFill="1" applyBorder="1" applyAlignment="1">
      <alignment horizontal="distributed" vertical="center" indent="1"/>
    </xf>
    <xf numFmtId="0" fontId="35" fillId="2" borderId="29" xfId="2" applyFont="1" applyFill="1" applyBorder="1" applyAlignment="1">
      <alignment horizontal="distributed" vertical="center" indent="2"/>
    </xf>
    <xf numFmtId="0" fontId="35" fillId="2" borderId="44" xfId="2" applyFont="1" applyFill="1" applyBorder="1" applyAlignment="1">
      <alignment horizontal="distributed" vertical="center" indent="2"/>
    </xf>
    <xf numFmtId="0" fontId="35" fillId="2" borderId="32" xfId="2" applyFont="1" applyFill="1" applyBorder="1" applyAlignment="1">
      <alignment horizontal="distributed" vertical="center" indent="2"/>
    </xf>
    <xf numFmtId="0" fontId="35" fillId="2" borderId="22" xfId="2" applyFont="1" applyFill="1" applyBorder="1" applyAlignment="1">
      <alignment horizontal="distributed" vertical="center" indent="2"/>
    </xf>
    <xf numFmtId="0" fontId="35" fillId="2" borderId="23" xfId="2" applyFont="1" applyFill="1" applyBorder="1" applyAlignment="1">
      <alignment horizontal="distributed" vertical="center" indent="2"/>
    </xf>
    <xf numFmtId="0" fontId="35" fillId="2" borderId="33" xfId="2" applyFont="1" applyFill="1" applyBorder="1" applyAlignment="1">
      <alignment horizontal="distributed" vertical="center" indent="2"/>
    </xf>
    <xf numFmtId="0" fontId="15" fillId="8" borderId="50" xfId="2" applyFont="1" applyFill="1" applyBorder="1" applyAlignment="1" applyProtection="1">
      <alignment horizontal="center" vertical="center" wrapText="1"/>
      <protection locked="0"/>
    </xf>
    <xf numFmtId="0" fontId="15" fillId="8" borderId="57" xfId="2" applyFont="1" applyFill="1" applyBorder="1" applyAlignment="1" applyProtection="1">
      <alignment horizontal="center" vertical="center"/>
      <protection locked="0"/>
    </xf>
    <xf numFmtId="0" fontId="15" fillId="8" borderId="51" xfId="2" applyFont="1" applyFill="1" applyBorder="1" applyAlignment="1" applyProtection="1">
      <alignment horizontal="center" vertical="center"/>
      <protection locked="0"/>
    </xf>
    <xf numFmtId="0" fontId="15" fillId="8" borderId="52" xfId="2" applyFont="1" applyFill="1" applyBorder="1" applyAlignment="1" applyProtection="1">
      <alignment horizontal="center" vertical="center"/>
      <protection locked="0"/>
    </xf>
    <xf numFmtId="0" fontId="15" fillId="8" borderId="0" xfId="2" applyFont="1" applyFill="1" applyAlignment="1" applyProtection="1">
      <alignment horizontal="center" vertical="center"/>
      <protection locked="0"/>
    </xf>
    <xf numFmtId="0" fontId="15" fillId="8" borderId="53" xfId="2" applyFont="1" applyFill="1" applyBorder="1" applyAlignment="1" applyProtection="1">
      <alignment horizontal="center" vertical="center"/>
      <protection locked="0"/>
    </xf>
    <xf numFmtId="0" fontId="0" fillId="0" borderId="52" xfId="0" applyBorder="1">
      <alignment vertical="center"/>
    </xf>
    <xf numFmtId="0" fontId="0" fillId="0" borderId="0" xfId="0">
      <alignment vertical="center"/>
    </xf>
    <xf numFmtId="0" fontId="0" fillId="0" borderId="53" xfId="0" applyBorder="1">
      <alignment vertical="center"/>
    </xf>
    <xf numFmtId="0" fontId="0" fillId="0" borderId="65" xfId="0" applyBorder="1">
      <alignment vertical="center"/>
    </xf>
    <xf numFmtId="0" fontId="0" fillId="0" borderId="79" xfId="0" applyBorder="1">
      <alignment vertical="center"/>
    </xf>
    <xf numFmtId="0" fontId="0" fillId="0" borderId="66" xfId="0" applyBorder="1">
      <alignment vertical="center"/>
    </xf>
    <xf numFmtId="0" fontId="35" fillId="2" borderId="43" xfId="2" applyFont="1" applyFill="1" applyBorder="1" applyAlignment="1">
      <alignment horizontal="distributed" vertical="center" indent="2"/>
    </xf>
    <xf numFmtId="0" fontId="35" fillId="2" borderId="0" xfId="2" applyFont="1" applyFill="1" applyAlignment="1">
      <alignment horizontal="distributed" vertical="center" indent="2"/>
    </xf>
    <xf numFmtId="0" fontId="35" fillId="2" borderId="41" xfId="2" applyFont="1" applyFill="1" applyBorder="1" applyAlignment="1">
      <alignment horizontal="distributed" vertical="center" indent="2"/>
    </xf>
    <xf numFmtId="0" fontId="35" fillId="2" borderId="29" xfId="2" applyFont="1" applyFill="1" applyBorder="1" applyAlignment="1">
      <alignment horizontal="center"/>
    </xf>
    <xf numFmtId="0" fontId="35" fillId="2" borderId="44" xfId="2" applyFont="1" applyFill="1" applyBorder="1" applyAlignment="1">
      <alignment horizontal="center"/>
    </xf>
    <xf numFmtId="0" fontId="35" fillId="2" borderId="32" xfId="2" applyFont="1" applyFill="1" applyBorder="1" applyAlignment="1">
      <alignment horizontal="center"/>
    </xf>
    <xf numFmtId="0" fontId="35" fillId="2" borderId="24" xfId="2" applyFont="1" applyFill="1" applyBorder="1" applyAlignment="1">
      <alignment horizontal="center" vertical="center" wrapText="1"/>
    </xf>
    <xf numFmtId="0" fontId="35" fillId="2" borderId="25" xfId="2" applyFont="1" applyFill="1" applyBorder="1" applyAlignment="1">
      <alignment horizontal="center" vertical="center" wrapText="1"/>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5" fillId="2" borderId="67" xfId="2" applyFont="1" applyFill="1" applyBorder="1" applyAlignment="1">
      <alignment horizontal="center" vertical="center"/>
    </xf>
    <xf numFmtId="0" fontId="35" fillId="2" borderId="48" xfId="2" applyFont="1" applyFill="1" applyBorder="1" applyAlignment="1">
      <alignment horizontal="center" vertical="center"/>
    </xf>
    <xf numFmtId="0" fontId="35" fillId="2" borderId="7" xfId="2" applyFont="1" applyFill="1" applyBorder="1" applyAlignment="1">
      <alignment horizontal="center" vertical="center"/>
    </xf>
    <xf numFmtId="0" fontId="38" fillId="4" borderId="5" xfId="2" applyFont="1" applyFill="1" applyBorder="1" applyAlignment="1">
      <alignment horizontal="center" vertical="center"/>
    </xf>
    <xf numFmtId="0" fontId="38" fillId="4" borderId="7" xfId="2" applyFont="1" applyFill="1" applyBorder="1" applyAlignment="1">
      <alignment horizontal="center" vertical="center"/>
    </xf>
    <xf numFmtId="0" fontId="35" fillId="2" borderId="29" xfId="2" applyFont="1" applyFill="1" applyBorder="1" applyAlignment="1">
      <alignment horizontal="center" vertical="center" justifyLastLine="1"/>
    </xf>
    <xf numFmtId="0" fontId="35" fillId="2" borderId="44" xfId="2" applyFont="1" applyFill="1" applyBorder="1" applyAlignment="1">
      <alignment horizontal="center" vertical="center" justifyLastLine="1"/>
    </xf>
    <xf numFmtId="0" fontId="35" fillId="2" borderId="32" xfId="2" applyFont="1" applyFill="1" applyBorder="1" applyAlignment="1">
      <alignment horizontal="center" vertical="center" justifyLastLine="1"/>
    </xf>
    <xf numFmtId="0" fontId="35" fillId="2" borderId="22" xfId="2" applyFont="1" applyFill="1" applyBorder="1" applyAlignment="1">
      <alignment horizontal="center" vertical="center" justifyLastLine="1"/>
    </xf>
    <xf numFmtId="0" fontId="35" fillId="2" borderId="23" xfId="2" applyFont="1" applyFill="1" applyBorder="1" applyAlignment="1">
      <alignment horizontal="center" vertical="center" justifyLastLine="1"/>
    </xf>
    <xf numFmtId="0" fontId="35" fillId="2" borderId="33" xfId="2" applyFont="1" applyFill="1" applyBorder="1" applyAlignment="1">
      <alignment horizontal="center" vertical="center" justifyLastLine="1"/>
    </xf>
    <xf numFmtId="183" fontId="35" fillId="4" borderId="60" xfId="2" applyNumberFormat="1" applyFont="1" applyFill="1" applyBorder="1" applyAlignment="1">
      <alignment horizontal="center" vertical="center"/>
    </xf>
    <xf numFmtId="183" fontId="35" fillId="4" borderId="0" xfId="2" applyNumberFormat="1" applyFont="1" applyFill="1" applyAlignment="1">
      <alignment horizontal="center" vertical="center"/>
    </xf>
    <xf numFmtId="183" fontId="35" fillId="4" borderId="53" xfId="2" applyNumberFormat="1" applyFont="1" applyFill="1" applyBorder="1" applyAlignment="1">
      <alignment horizontal="center" vertical="center"/>
    </xf>
    <xf numFmtId="0" fontId="15" fillId="9" borderId="44" xfId="2" applyFont="1" applyFill="1" applyBorder="1" applyAlignment="1" applyProtection="1">
      <alignment horizontal="center" vertical="center" justifyLastLine="1"/>
      <protection locked="0"/>
    </xf>
    <xf numFmtId="0" fontId="15" fillId="9" borderId="32" xfId="2" applyFont="1" applyFill="1" applyBorder="1" applyAlignment="1" applyProtection="1">
      <alignment horizontal="center" vertical="center" justifyLastLine="1"/>
      <protection locked="0"/>
    </xf>
    <xf numFmtId="0" fontId="15" fillId="9" borderId="23" xfId="2" applyFont="1" applyFill="1" applyBorder="1" applyAlignment="1" applyProtection="1">
      <alignment horizontal="center" vertical="center" justifyLastLine="1"/>
      <protection locked="0"/>
    </xf>
    <xf numFmtId="0" fontId="15" fillId="9" borderId="33" xfId="2" applyFont="1" applyFill="1" applyBorder="1" applyAlignment="1" applyProtection="1">
      <alignment horizontal="center" vertical="center" justifyLastLine="1"/>
      <protection locked="0"/>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5" fillId="2" borderId="44" xfId="2" applyFont="1" applyFill="1" applyBorder="1" applyAlignment="1">
      <alignment horizontal="center" vertical="center" justifyLastLine="1"/>
    </xf>
    <xf numFmtId="0" fontId="15" fillId="2" borderId="23" xfId="2" applyFont="1" applyFill="1" applyBorder="1" applyAlignment="1">
      <alignment horizontal="center" vertical="center" justifyLastLine="1"/>
    </xf>
    <xf numFmtId="0" fontId="41" fillId="4" borderId="5" xfId="0" applyFont="1" applyFill="1" applyBorder="1" applyAlignment="1">
      <alignment horizontal="center" vertical="center"/>
    </xf>
    <xf numFmtId="0" fontId="41" fillId="4" borderId="7"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7" xfId="0" applyFont="1" applyFill="1" applyBorder="1" applyAlignment="1">
      <alignment horizontal="center" vertical="center"/>
    </xf>
    <xf numFmtId="0" fontId="30" fillId="9" borderId="5" xfId="0" applyFont="1" applyFill="1" applyBorder="1" applyAlignment="1">
      <alignment horizontal="center" vertical="center"/>
    </xf>
    <xf numFmtId="0" fontId="30" fillId="9" borderId="7" xfId="0" applyFont="1" applyFill="1" applyBorder="1" applyAlignment="1">
      <alignment horizontal="center" vertical="center"/>
    </xf>
    <xf numFmtId="0" fontId="35" fillId="9" borderId="23" xfId="2" applyFont="1" applyFill="1" applyBorder="1" applyAlignment="1">
      <alignment horizontal="center" vertical="center"/>
    </xf>
    <xf numFmtId="0" fontId="37" fillId="9" borderId="54" xfId="2" quotePrefix="1" applyFont="1" applyFill="1" applyBorder="1" applyAlignment="1" applyProtection="1">
      <alignment horizontal="center" vertical="center"/>
      <protection locked="0"/>
    </xf>
    <xf numFmtId="0" fontId="37" fillId="9" borderId="57" xfId="2" quotePrefix="1" applyFont="1" applyFill="1" applyBorder="1" applyAlignment="1" applyProtection="1">
      <alignment horizontal="center" vertical="center"/>
      <protection locked="0"/>
    </xf>
    <xf numFmtId="0" fontId="37" fillId="9" borderId="55" xfId="2" quotePrefix="1" applyFont="1" applyFill="1" applyBorder="1" applyAlignment="1" applyProtection="1">
      <alignment horizontal="center" vertical="center"/>
      <protection locked="0"/>
    </xf>
    <xf numFmtId="0" fontId="37" fillId="9" borderId="22" xfId="2" quotePrefix="1" applyFont="1" applyFill="1" applyBorder="1" applyAlignment="1" applyProtection="1">
      <alignment horizontal="center" vertical="center"/>
      <protection locked="0"/>
    </xf>
    <xf numFmtId="0" fontId="37" fillId="9" borderId="23" xfId="2" quotePrefix="1" applyFont="1" applyFill="1" applyBorder="1" applyAlignment="1" applyProtection="1">
      <alignment horizontal="center" vertical="center"/>
      <protection locked="0"/>
    </xf>
    <xf numFmtId="0" fontId="37" fillId="9" borderId="61" xfId="2" quotePrefix="1" applyFont="1" applyFill="1" applyBorder="1" applyAlignment="1" applyProtection="1">
      <alignment horizontal="center" vertical="center"/>
      <protection locked="0"/>
    </xf>
    <xf numFmtId="0" fontId="37" fillId="9" borderId="56" xfId="2" quotePrefix="1" applyFont="1" applyFill="1" applyBorder="1" applyAlignment="1" applyProtection="1">
      <alignment horizontal="center" vertical="center"/>
      <protection locked="0"/>
    </xf>
    <xf numFmtId="0" fontId="37" fillId="9" borderId="58" xfId="2" quotePrefix="1" applyFont="1" applyFill="1" applyBorder="1" applyAlignment="1" applyProtection="1">
      <alignment horizontal="center" vertical="center"/>
      <protection locked="0"/>
    </xf>
    <xf numFmtId="0" fontId="37" fillId="9" borderId="62" xfId="2" quotePrefix="1" applyFont="1" applyFill="1" applyBorder="1" applyAlignment="1" applyProtection="1">
      <alignment horizontal="center" vertical="center"/>
      <protection locked="0"/>
    </xf>
    <xf numFmtId="0" fontId="37" fillId="9" borderId="33" xfId="2" quotePrefix="1" applyFont="1" applyFill="1" applyBorder="1" applyAlignment="1" applyProtection="1">
      <alignment horizontal="center" vertical="center"/>
      <protection locked="0"/>
    </xf>
    <xf numFmtId="0" fontId="35" fillId="9" borderId="81" xfId="2" applyFont="1" applyFill="1" applyBorder="1" applyAlignment="1" applyProtection="1">
      <alignment horizontal="center" vertical="center"/>
      <protection locked="0"/>
    </xf>
    <xf numFmtId="0" fontId="35" fillId="9" borderId="82" xfId="2" applyFont="1" applyFill="1" applyBorder="1" applyAlignment="1" applyProtection="1">
      <alignment horizontal="center" vertical="center"/>
      <protection locked="0"/>
    </xf>
    <xf numFmtId="0" fontId="35" fillId="9" borderId="78" xfId="2" applyFont="1" applyFill="1" applyBorder="1" applyAlignment="1" applyProtection="1">
      <alignment horizontal="center" vertical="center"/>
      <protection locked="0"/>
    </xf>
    <xf numFmtId="0" fontId="35" fillId="9" borderId="83" xfId="2" applyFont="1" applyFill="1" applyBorder="1" applyAlignment="1" applyProtection="1">
      <alignment horizontal="center" vertical="center"/>
      <protection locked="0"/>
    </xf>
    <xf numFmtId="0" fontId="35" fillId="9" borderId="84" xfId="2" applyFont="1" applyFill="1" applyBorder="1" applyAlignment="1" applyProtection="1">
      <alignment horizontal="center" vertical="center"/>
      <protection locked="0"/>
    </xf>
    <xf numFmtId="0" fontId="37" fillId="9" borderId="29" xfId="2" applyFont="1" applyFill="1" applyBorder="1" applyAlignment="1" applyProtection="1">
      <alignment horizontal="center" vertical="center" wrapText="1"/>
      <protection locked="0"/>
    </xf>
    <xf numFmtId="0" fontId="37" fillId="9" borderId="44" xfId="2" applyFont="1" applyFill="1" applyBorder="1" applyAlignment="1" applyProtection="1">
      <alignment horizontal="center" vertical="center" wrapText="1"/>
      <protection locked="0"/>
    </xf>
    <xf numFmtId="0" fontId="37" fillId="9" borderId="32" xfId="2" applyFont="1" applyFill="1" applyBorder="1" applyAlignment="1" applyProtection="1">
      <alignment horizontal="center" vertical="center" wrapText="1"/>
      <protection locked="0"/>
    </xf>
    <xf numFmtId="0" fontId="37" fillId="9" borderId="22" xfId="2" applyFont="1" applyFill="1" applyBorder="1" applyAlignment="1" applyProtection="1">
      <alignment horizontal="center" vertical="center" wrapText="1"/>
      <protection locked="0"/>
    </xf>
    <xf numFmtId="0" fontId="37" fillId="9" borderId="23" xfId="2" applyFont="1" applyFill="1" applyBorder="1" applyAlignment="1" applyProtection="1">
      <alignment horizontal="center" vertical="center" wrapText="1"/>
      <protection locked="0"/>
    </xf>
    <xf numFmtId="0" fontId="37" fillId="9" borderId="33" xfId="2" applyFont="1" applyFill="1" applyBorder="1" applyAlignment="1" applyProtection="1">
      <alignment horizontal="center" vertical="center" wrapText="1"/>
      <protection locked="0"/>
    </xf>
    <xf numFmtId="183" fontId="36" fillId="4" borderId="23" xfId="2" applyNumberFormat="1" applyFont="1" applyFill="1" applyBorder="1" applyAlignment="1">
      <alignment horizontal="center" vertical="center" wrapText="1"/>
    </xf>
    <xf numFmtId="183" fontId="37" fillId="4" borderId="44" xfId="2" applyNumberFormat="1" applyFont="1" applyFill="1" applyBorder="1" applyAlignment="1">
      <alignment horizontal="center" vertical="center" wrapText="1"/>
    </xf>
    <xf numFmtId="183" fontId="37" fillId="4" borderId="32" xfId="2" applyNumberFormat="1" applyFont="1" applyFill="1" applyBorder="1" applyAlignment="1">
      <alignment horizontal="center" vertical="center" wrapText="1"/>
    </xf>
    <xf numFmtId="183" fontId="37" fillId="4" borderId="23" xfId="2" applyNumberFormat="1" applyFont="1" applyFill="1" applyBorder="1" applyAlignment="1">
      <alignment horizontal="center" vertical="center" wrapText="1"/>
    </xf>
    <xf numFmtId="183" fontId="37" fillId="4" borderId="33" xfId="2" applyNumberFormat="1" applyFont="1" applyFill="1" applyBorder="1" applyAlignment="1">
      <alignment horizontal="center" vertical="center" wrapText="1"/>
    </xf>
    <xf numFmtId="0" fontId="37" fillId="4" borderId="32" xfId="2" applyFont="1" applyFill="1" applyBorder="1" applyAlignment="1">
      <alignment horizontal="center" vertical="center" wrapText="1"/>
    </xf>
    <xf numFmtId="0" fontId="37" fillId="4" borderId="41" xfId="2" applyFont="1" applyFill="1" applyBorder="1" applyAlignment="1">
      <alignment horizontal="center" vertical="center" wrapText="1"/>
    </xf>
    <xf numFmtId="0" fontId="37" fillId="4" borderId="44" xfId="2" applyFont="1" applyFill="1" applyBorder="1" applyAlignment="1">
      <alignment horizontal="center" vertical="center" wrapText="1"/>
    </xf>
    <xf numFmtId="0" fontId="37" fillId="4" borderId="0" xfId="2" applyFont="1" applyFill="1" applyAlignment="1">
      <alignment horizontal="center" vertical="center" wrapText="1"/>
    </xf>
    <xf numFmtId="181" fontId="37" fillId="9" borderId="29" xfId="2" applyNumberFormat="1" applyFont="1" applyFill="1" applyBorder="1" applyAlignment="1" applyProtection="1">
      <alignment horizontal="center" vertical="center" wrapText="1"/>
      <protection locked="0"/>
    </xf>
    <xf numFmtId="181" fontId="37" fillId="9" borderId="44" xfId="2" applyNumberFormat="1" applyFont="1" applyFill="1" applyBorder="1" applyAlignment="1" applyProtection="1">
      <alignment horizontal="center" vertical="center" wrapText="1"/>
      <protection locked="0"/>
    </xf>
    <xf numFmtId="181" fontId="37" fillId="9" borderId="22" xfId="2" applyNumberFormat="1" applyFont="1" applyFill="1" applyBorder="1" applyAlignment="1" applyProtection="1">
      <alignment horizontal="center" vertical="center" wrapText="1"/>
      <protection locked="0"/>
    </xf>
    <xf numFmtId="181" fontId="37" fillId="9" borderId="23" xfId="2" applyNumberFormat="1" applyFont="1" applyFill="1" applyBorder="1" applyAlignment="1" applyProtection="1">
      <alignment horizontal="center" vertical="center" wrapText="1"/>
      <protection locked="0"/>
    </xf>
    <xf numFmtId="0" fontId="20" fillId="8" borderId="0" xfId="2" applyFont="1" applyFill="1" applyAlignment="1">
      <alignment horizontal="right"/>
    </xf>
    <xf numFmtId="0" fontId="15" fillId="2" borderId="48" xfId="2" applyFont="1" applyFill="1" applyBorder="1" applyAlignment="1">
      <alignment horizontal="center" vertical="center"/>
    </xf>
    <xf numFmtId="0" fontId="15" fillId="2" borderId="49"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29" xfId="2" applyFont="1" applyFill="1" applyBorder="1" applyAlignment="1">
      <alignment horizontal="center" vertical="center" justifyLastLine="1"/>
    </xf>
    <xf numFmtId="0" fontId="15" fillId="2" borderId="32" xfId="2" applyFont="1" applyFill="1" applyBorder="1" applyAlignment="1">
      <alignment horizontal="center" vertical="center" justifyLastLine="1"/>
    </xf>
    <xf numFmtId="0" fontId="15" fillId="2" borderId="22" xfId="2" applyFont="1" applyFill="1" applyBorder="1" applyAlignment="1">
      <alignment horizontal="center" vertical="center" justifyLastLine="1"/>
    </xf>
    <xf numFmtId="0" fontId="15" fillId="2" borderId="33" xfId="2" applyFont="1" applyFill="1" applyBorder="1" applyAlignment="1">
      <alignment horizontal="center" vertical="center" justifyLastLine="1"/>
    </xf>
    <xf numFmtId="0" fontId="37" fillId="9" borderId="29" xfId="2" quotePrefix="1" applyFont="1" applyFill="1" applyBorder="1" applyAlignment="1" applyProtection="1">
      <alignment horizontal="center" vertical="center" wrapText="1"/>
      <protection locked="0"/>
    </xf>
    <xf numFmtId="0" fontId="37" fillId="9" borderId="44" xfId="2" quotePrefix="1" applyFont="1" applyFill="1" applyBorder="1" applyAlignment="1" applyProtection="1">
      <alignment horizontal="center" vertical="center" wrapText="1"/>
      <protection locked="0"/>
    </xf>
    <xf numFmtId="0" fontId="37" fillId="9" borderId="32" xfId="2" quotePrefix="1" applyFont="1" applyFill="1" applyBorder="1" applyAlignment="1" applyProtection="1">
      <alignment horizontal="center" vertical="center" wrapText="1"/>
      <protection locked="0"/>
    </xf>
    <xf numFmtId="0" fontId="37" fillId="9" borderId="22" xfId="2" quotePrefix="1" applyFont="1" applyFill="1" applyBorder="1" applyAlignment="1" applyProtection="1">
      <alignment horizontal="center" vertical="center" wrapText="1"/>
      <protection locked="0"/>
    </xf>
    <xf numFmtId="0" fontId="37" fillId="9" borderId="23" xfId="2" quotePrefix="1" applyFont="1" applyFill="1" applyBorder="1" applyAlignment="1" applyProtection="1">
      <alignment horizontal="center" vertical="center" wrapText="1"/>
      <protection locked="0"/>
    </xf>
    <xf numFmtId="0" fontId="37" fillId="9" borderId="33" xfId="2" quotePrefix="1" applyFont="1" applyFill="1" applyBorder="1" applyAlignment="1" applyProtection="1">
      <alignment horizontal="center" vertical="center" wrapText="1"/>
      <protection locked="0"/>
    </xf>
    <xf numFmtId="0" fontId="37" fillId="9" borderId="29" xfId="2" applyFont="1" applyFill="1" applyBorder="1" applyAlignment="1" applyProtection="1">
      <alignment horizontal="left" vertical="center" wrapText="1"/>
      <protection locked="0"/>
    </xf>
    <xf numFmtId="0" fontId="37" fillId="9" borderId="44" xfId="2" applyFont="1" applyFill="1" applyBorder="1" applyAlignment="1" applyProtection="1">
      <alignment horizontal="left" vertical="center" wrapText="1"/>
      <protection locked="0"/>
    </xf>
    <xf numFmtId="0" fontId="37" fillId="9" borderId="32" xfId="2" applyFont="1" applyFill="1" applyBorder="1" applyAlignment="1" applyProtection="1">
      <alignment horizontal="left" vertical="center" wrapText="1"/>
      <protection locked="0"/>
    </xf>
    <xf numFmtId="0" fontId="37" fillId="9" borderId="22" xfId="2" applyFont="1" applyFill="1" applyBorder="1" applyAlignment="1" applyProtection="1">
      <alignment horizontal="left" vertical="center" wrapText="1"/>
      <protection locked="0"/>
    </xf>
    <xf numFmtId="0" fontId="37" fillId="9" borderId="23" xfId="2" applyFont="1" applyFill="1" applyBorder="1" applyAlignment="1" applyProtection="1">
      <alignment horizontal="left" vertical="center" wrapText="1"/>
      <protection locked="0"/>
    </xf>
    <xf numFmtId="0" fontId="37" fillId="9" borderId="33" xfId="2" applyFont="1" applyFill="1" applyBorder="1" applyAlignment="1" applyProtection="1">
      <alignment horizontal="left" vertical="center" wrapText="1"/>
      <protection locked="0"/>
    </xf>
    <xf numFmtId="0" fontId="35" fillId="2" borderId="29" xfId="2" applyFont="1" applyFill="1" applyBorder="1" applyAlignment="1">
      <alignment horizontal="center" vertical="center" wrapText="1" justifyLastLine="1"/>
    </xf>
    <xf numFmtId="0" fontId="35" fillId="2" borderId="44" xfId="2" applyFont="1" applyFill="1" applyBorder="1" applyAlignment="1">
      <alignment horizontal="center" vertical="center" wrapText="1" justifyLastLine="1"/>
    </xf>
    <xf numFmtId="0" fontId="35" fillId="2" borderId="32" xfId="2" applyFont="1" applyFill="1" applyBorder="1" applyAlignment="1">
      <alignment horizontal="center" vertical="center" wrapText="1" justifyLastLine="1"/>
    </xf>
    <xf numFmtId="0" fontId="35" fillId="2" borderId="22" xfId="2" applyFont="1" applyFill="1" applyBorder="1" applyAlignment="1">
      <alignment horizontal="center" vertical="center" wrapText="1" justifyLastLine="1"/>
    </xf>
    <xf numFmtId="0" fontId="35" fillId="2" borderId="23" xfId="2" applyFont="1" applyFill="1" applyBorder="1" applyAlignment="1">
      <alignment horizontal="center" vertical="center" wrapText="1" justifyLastLine="1"/>
    </xf>
    <xf numFmtId="0" fontId="35" fillId="2" borderId="33" xfId="2" applyFont="1" applyFill="1" applyBorder="1" applyAlignment="1">
      <alignment horizontal="center" vertical="center" wrapText="1" justifyLastLine="1"/>
    </xf>
    <xf numFmtId="177" fontId="37" fillId="9" borderId="44" xfId="2" applyNumberFormat="1" applyFont="1" applyFill="1" applyBorder="1" applyAlignment="1" applyProtection="1">
      <alignment horizontal="center" vertical="center"/>
      <protection locked="0"/>
    </xf>
    <xf numFmtId="183" fontId="37" fillId="4" borderId="44" xfId="2" applyNumberFormat="1" applyFont="1" applyFill="1" applyBorder="1" applyAlignment="1">
      <alignment horizontal="center" vertical="center"/>
    </xf>
    <xf numFmtId="183" fontId="37" fillId="4" borderId="23" xfId="2" applyNumberFormat="1" applyFont="1" applyFill="1" applyBorder="1" applyAlignment="1">
      <alignment horizontal="center" vertical="center"/>
    </xf>
    <xf numFmtId="0" fontId="37" fillId="4" borderId="44" xfId="2" applyFont="1" applyFill="1" applyBorder="1" applyAlignment="1">
      <alignment horizontal="right" vertical="center"/>
    </xf>
    <xf numFmtId="0" fontId="37" fillId="4" borderId="23" xfId="2" applyFont="1" applyFill="1" applyBorder="1" applyAlignment="1">
      <alignment horizontal="right" vertical="center"/>
    </xf>
    <xf numFmtId="178" fontId="37" fillId="4" borderId="32" xfId="2" applyNumberFormat="1" applyFont="1" applyFill="1" applyBorder="1" applyAlignment="1">
      <alignment horizontal="left" vertical="center"/>
    </xf>
    <xf numFmtId="178" fontId="37" fillId="4" borderId="33" xfId="2" applyNumberFormat="1" applyFont="1" applyFill="1" applyBorder="1" applyAlignment="1">
      <alignment horizontal="left" vertical="center"/>
    </xf>
    <xf numFmtId="0" fontId="9" fillId="8" borderId="0" xfId="2" applyFont="1" applyFill="1" applyAlignment="1">
      <alignment horizontal="distributed" vertical="center"/>
    </xf>
    <xf numFmtId="182" fontId="37" fillId="4" borderId="44" xfId="2" applyNumberFormat="1" applyFont="1" applyFill="1" applyBorder="1" applyAlignment="1">
      <alignment horizontal="center" vertical="center" wrapText="1"/>
    </xf>
    <xf numFmtId="182" fontId="37" fillId="4" borderId="0" xfId="2" applyNumberFormat="1" applyFont="1" applyFill="1" applyAlignment="1">
      <alignment horizontal="center" vertical="center" wrapText="1"/>
    </xf>
    <xf numFmtId="181" fontId="37" fillId="9" borderId="43" xfId="2" applyNumberFormat="1" applyFont="1" applyFill="1" applyBorder="1" applyAlignment="1" applyProtection="1">
      <alignment horizontal="center" vertical="center" wrapText="1"/>
      <protection locked="0"/>
    </xf>
    <xf numFmtId="181" fontId="37" fillId="9" borderId="0" xfId="2" applyNumberFormat="1" applyFont="1" applyFill="1" applyAlignment="1" applyProtection="1">
      <alignment horizontal="center" vertical="center" wrapText="1"/>
      <protection locked="0"/>
    </xf>
    <xf numFmtId="31" fontId="15" fillId="4" borderId="23" xfId="2" applyNumberFormat="1" applyFont="1" applyFill="1" applyBorder="1" applyAlignment="1">
      <alignment horizontal="right" vertical="center" wrapText="1"/>
    </xf>
    <xf numFmtId="0" fontId="37" fillId="9" borderId="1" xfId="2" applyFont="1" applyFill="1" applyBorder="1" applyAlignment="1" applyProtection="1">
      <alignment horizontal="left" vertical="center" indent="1" shrinkToFit="1"/>
      <protection locked="0"/>
    </xf>
    <xf numFmtId="0" fontId="35" fillId="2" borderId="43" xfId="2" applyFont="1" applyFill="1" applyBorder="1" applyAlignment="1">
      <alignment horizontal="distributed" vertical="center" indent="1"/>
    </xf>
    <xf numFmtId="0" fontId="35" fillId="2" borderId="0" xfId="2" applyFont="1" applyFill="1" applyAlignment="1">
      <alignment horizontal="distributed" vertical="center" indent="1"/>
    </xf>
    <xf numFmtId="0" fontId="35" fillId="2" borderId="41" xfId="2" applyFont="1" applyFill="1" applyBorder="1" applyAlignment="1">
      <alignment horizontal="distributed" vertical="center" indent="1"/>
    </xf>
    <xf numFmtId="0" fontId="15" fillId="9" borderId="29" xfId="2" applyFont="1" applyFill="1" applyBorder="1" applyAlignment="1" applyProtection="1">
      <alignment horizontal="center" vertical="center" justifyLastLine="1"/>
      <protection locked="0"/>
    </xf>
    <xf numFmtId="0" fontId="15" fillId="9" borderId="22" xfId="2" applyFont="1" applyFill="1" applyBorder="1" applyAlignment="1" applyProtection="1">
      <alignment horizontal="center" vertical="center" justifyLastLine="1"/>
      <protection locked="0"/>
    </xf>
    <xf numFmtId="0" fontId="37" fillId="2" borderId="0" xfId="2" applyFont="1" applyFill="1" applyAlignment="1">
      <alignment horizontal="center"/>
    </xf>
    <xf numFmtId="0" fontId="37" fillId="9" borderId="23" xfId="2" applyFont="1" applyFill="1" applyBorder="1" applyAlignment="1" applyProtection="1">
      <alignment horizontal="center"/>
      <protection locked="0"/>
    </xf>
    <xf numFmtId="181" fontId="36" fillId="9" borderId="23" xfId="2" applyNumberFormat="1" applyFont="1" applyFill="1" applyBorder="1" applyAlignment="1" applyProtection="1">
      <alignment horizontal="center" justifyLastLine="1"/>
      <protection locked="0"/>
    </xf>
    <xf numFmtId="183" fontId="36" fillId="4" borderId="44" xfId="2" applyNumberFormat="1" applyFont="1" applyFill="1" applyBorder="1" applyAlignment="1">
      <alignment horizontal="center" vertical="center"/>
    </xf>
    <xf numFmtId="177" fontId="35" fillId="9" borderId="89" xfId="2" applyNumberFormat="1" applyFont="1" applyFill="1" applyBorder="1" applyAlignment="1" applyProtection="1">
      <alignment horizontal="center" vertical="center"/>
      <protection locked="0"/>
    </xf>
    <xf numFmtId="177" fontId="35" fillId="9" borderId="32" xfId="2" applyNumberFormat="1" applyFont="1" applyFill="1" applyBorder="1" applyAlignment="1" applyProtection="1">
      <alignment horizontal="center" vertical="center"/>
      <protection locked="0"/>
    </xf>
    <xf numFmtId="177" fontId="35" fillId="9" borderId="52" xfId="2" applyNumberFormat="1" applyFont="1" applyFill="1" applyBorder="1" applyAlignment="1" applyProtection="1">
      <alignment horizontal="center" vertical="center"/>
      <protection locked="0"/>
    </xf>
    <xf numFmtId="177" fontId="35" fillId="9" borderId="41" xfId="2" applyNumberFormat="1" applyFont="1" applyFill="1" applyBorder="1" applyAlignment="1" applyProtection="1">
      <alignment horizontal="center" vertical="center"/>
      <protection locked="0"/>
    </xf>
    <xf numFmtId="0" fontId="30" fillId="9" borderId="30" xfId="0" applyFont="1" applyFill="1" applyBorder="1" applyAlignment="1" applyProtection="1">
      <alignment horizontal="center" vertical="center" wrapText="1"/>
      <protection locked="0"/>
    </xf>
    <xf numFmtId="0" fontId="30" fillId="9" borderId="36" xfId="0" applyFont="1" applyFill="1" applyBorder="1" applyAlignment="1" applyProtection="1">
      <alignment horizontal="center" vertical="center" wrapText="1"/>
      <protection locked="0"/>
    </xf>
    <xf numFmtId="177" fontId="30" fillId="9" borderId="30" xfId="0" applyNumberFormat="1" applyFont="1" applyFill="1" applyBorder="1" applyAlignment="1" applyProtection="1">
      <alignment horizontal="center" vertical="center"/>
      <protection locked="0"/>
    </xf>
    <xf numFmtId="177" fontId="30" fillId="9" borderId="76" xfId="0" applyNumberFormat="1" applyFont="1" applyFill="1" applyBorder="1" applyAlignment="1" applyProtection="1">
      <alignment horizontal="center" vertical="center"/>
      <protection locked="0"/>
    </xf>
    <xf numFmtId="0" fontId="30" fillId="9" borderId="30" xfId="0" applyFont="1" applyFill="1" applyBorder="1" applyAlignment="1" applyProtection="1">
      <alignment horizontal="center" vertical="center" shrinkToFit="1"/>
      <protection locked="0"/>
    </xf>
    <xf numFmtId="0" fontId="30" fillId="9" borderId="36" xfId="0" applyFont="1" applyFill="1" applyBorder="1" applyAlignment="1" applyProtection="1">
      <alignment horizontal="center" vertical="center" shrinkToFit="1"/>
      <protection locked="0"/>
    </xf>
    <xf numFmtId="0" fontId="31" fillId="4" borderId="29" xfId="0" applyFont="1" applyFill="1" applyBorder="1" applyAlignment="1">
      <alignment horizontal="center" vertical="center"/>
    </xf>
    <xf numFmtId="0" fontId="31" fillId="4" borderId="44"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43" xfId="0" applyFont="1" applyFill="1" applyBorder="1" applyAlignment="1">
      <alignment horizontal="center" vertical="center"/>
    </xf>
    <xf numFmtId="0" fontId="31" fillId="4" borderId="0" xfId="0" applyFont="1" applyFill="1" applyAlignment="1">
      <alignment horizontal="center" vertical="center"/>
    </xf>
    <xf numFmtId="0" fontId="31" fillId="4" borderId="41" xfId="0" applyFont="1" applyFill="1" applyBorder="1" applyAlignment="1">
      <alignment horizontal="center" vertical="center"/>
    </xf>
    <xf numFmtId="0" fontId="30" fillId="9" borderId="34" xfId="0" applyFont="1" applyFill="1" applyBorder="1" applyAlignment="1" applyProtection="1">
      <alignment horizontal="center" vertical="center" shrinkToFit="1"/>
      <protection locked="0"/>
    </xf>
    <xf numFmtId="0" fontId="30" fillId="9" borderId="35" xfId="0" applyFont="1" applyFill="1" applyBorder="1" applyAlignment="1" applyProtection="1">
      <alignment horizontal="center" vertical="center" shrinkToFit="1"/>
      <protection locked="0"/>
    </xf>
    <xf numFmtId="177" fontId="30" fillId="9" borderId="34" xfId="0" applyNumberFormat="1" applyFont="1" applyFill="1" applyBorder="1" applyAlignment="1" applyProtection="1">
      <alignment horizontal="center" vertical="center"/>
      <protection locked="0"/>
    </xf>
    <xf numFmtId="177" fontId="30" fillId="9" borderId="73" xfId="0" applyNumberFormat="1" applyFont="1" applyFill="1" applyBorder="1" applyAlignment="1" applyProtection="1">
      <alignment horizontal="center" vertical="center"/>
      <protection locked="0"/>
    </xf>
    <xf numFmtId="177" fontId="30" fillId="9" borderId="31" xfId="0" applyNumberFormat="1" applyFont="1" applyFill="1" applyBorder="1" applyAlignment="1" applyProtection="1">
      <alignment horizontal="center" vertical="center"/>
      <protection locked="0"/>
    </xf>
    <xf numFmtId="177" fontId="30" fillId="9" borderId="77" xfId="0" applyNumberFormat="1" applyFont="1" applyFill="1" applyBorder="1" applyAlignment="1" applyProtection="1">
      <alignment horizontal="center" vertical="center"/>
      <protection locked="0"/>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2" fillId="2" borderId="29"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30" fillId="9" borderId="31" xfId="0" applyFont="1" applyFill="1" applyBorder="1" applyAlignment="1" applyProtection="1">
      <alignment horizontal="center" vertical="center" shrinkToFit="1"/>
      <protection locked="0"/>
    </xf>
    <xf numFmtId="0" fontId="30" fillId="9" borderId="37" xfId="0" applyFont="1" applyFill="1" applyBorder="1" applyAlignment="1" applyProtection="1">
      <alignment horizontal="center" vertical="center" shrinkToFit="1"/>
      <protection locked="0"/>
    </xf>
    <xf numFmtId="0" fontId="31" fillId="4" borderId="22" xfId="0" applyFont="1" applyFill="1" applyBorder="1" applyAlignment="1">
      <alignment horizontal="center" vertical="center"/>
    </xf>
    <xf numFmtId="0" fontId="31" fillId="4" borderId="23" xfId="0" applyFont="1" applyFill="1" applyBorder="1" applyAlignment="1">
      <alignment horizontal="center" vertical="center"/>
    </xf>
    <xf numFmtId="0" fontId="31" fillId="4" borderId="33" xfId="0" applyFont="1" applyFill="1" applyBorder="1" applyAlignment="1">
      <alignment horizontal="center" vertical="center"/>
    </xf>
    <xf numFmtId="0" fontId="27" fillId="2" borderId="41" xfId="0" applyFont="1" applyFill="1" applyBorder="1" applyAlignment="1">
      <alignment horizontal="center" vertical="center" wrapText="1"/>
    </xf>
    <xf numFmtId="0" fontId="27" fillId="2" borderId="8"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26" xfId="0" applyFont="1" applyFill="1" applyBorder="1" applyAlignment="1">
      <alignment horizontal="center" vertical="center" wrapText="1"/>
    </xf>
    <xf numFmtId="0" fontId="27" fillId="2" borderId="24" xfId="0" applyFont="1" applyFill="1" applyBorder="1" applyAlignment="1">
      <alignment horizontal="center" vertical="center"/>
    </xf>
    <xf numFmtId="0" fontId="27" fillId="2" borderId="24" xfId="0" applyFont="1" applyFill="1" applyBorder="1" applyAlignment="1">
      <alignment horizontal="center" vertical="center" wrapText="1"/>
    </xf>
    <xf numFmtId="0" fontId="27" fillId="2" borderId="1" xfId="0" applyFont="1" applyFill="1" applyBorder="1" applyAlignment="1">
      <alignment horizontal="center" vertical="center"/>
    </xf>
    <xf numFmtId="177" fontId="30" fillId="9" borderId="74" xfId="0" applyNumberFormat="1" applyFont="1" applyFill="1" applyBorder="1" applyAlignment="1" applyProtection="1">
      <alignment horizontal="center" vertical="center"/>
      <protection locked="0"/>
    </xf>
    <xf numFmtId="177" fontId="30" fillId="9" borderId="35" xfId="0" applyNumberFormat="1" applyFont="1" applyFill="1" applyBorder="1" applyAlignment="1" applyProtection="1">
      <alignment horizontal="center" vertical="center"/>
      <protection locked="0"/>
    </xf>
    <xf numFmtId="177" fontId="30" fillId="9" borderId="27" xfId="0" applyNumberFormat="1" applyFont="1" applyFill="1" applyBorder="1" applyAlignment="1" applyProtection="1">
      <alignment horizontal="center" vertical="center"/>
      <protection locked="0"/>
    </xf>
    <xf numFmtId="177" fontId="30" fillId="9" borderId="36" xfId="0" applyNumberFormat="1" applyFont="1" applyFill="1" applyBorder="1" applyAlignment="1" applyProtection="1">
      <alignment horizontal="center" vertical="center"/>
      <protection locked="0"/>
    </xf>
    <xf numFmtId="0" fontId="27" fillId="2" borderId="1" xfId="0" applyFont="1" applyFill="1" applyBorder="1" applyAlignment="1">
      <alignment horizontal="center" vertical="center" wrapText="1"/>
    </xf>
    <xf numFmtId="0" fontId="30" fillId="9" borderId="3" xfId="0" applyFont="1" applyFill="1" applyBorder="1" applyAlignment="1" applyProtection="1">
      <alignment horizontal="left" vertical="center" wrapText="1"/>
      <protection locked="0"/>
    </xf>
    <xf numFmtId="0" fontId="30" fillId="9" borderId="4" xfId="0" applyFont="1" applyFill="1" applyBorder="1" applyAlignment="1" applyProtection="1">
      <alignment horizontal="left" vertical="center" wrapText="1"/>
      <protection locked="0"/>
    </xf>
    <xf numFmtId="0" fontId="30" fillId="9" borderId="34" xfId="0" applyFont="1" applyFill="1" applyBorder="1" applyAlignment="1" applyProtection="1">
      <alignment vertical="center" wrapText="1"/>
      <protection locked="0"/>
    </xf>
    <xf numFmtId="0" fontId="30" fillId="9" borderId="35" xfId="0" applyFont="1" applyFill="1" applyBorder="1" applyAlignment="1" applyProtection="1">
      <alignment vertical="center" wrapText="1"/>
      <protection locked="0"/>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2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7" fillId="2" borderId="33" xfId="0" applyFont="1" applyFill="1" applyBorder="1" applyAlignment="1">
      <alignment horizontal="center" vertical="center"/>
    </xf>
    <xf numFmtId="0" fontId="30" fillId="9" borderId="31" xfId="0" applyFont="1" applyFill="1" applyBorder="1" applyAlignment="1" applyProtection="1">
      <alignment horizontal="center" vertical="center" wrapText="1"/>
      <protection locked="0"/>
    </xf>
    <xf numFmtId="0" fontId="30" fillId="9" borderId="37" xfId="0" applyFont="1" applyFill="1" applyBorder="1" applyAlignment="1" applyProtection="1">
      <alignment horizontal="center" vertical="center" wrapText="1"/>
      <protection locked="0"/>
    </xf>
    <xf numFmtId="0" fontId="27" fillId="2" borderId="29"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6" xfId="0" applyFont="1" applyFill="1" applyBorder="1" applyAlignment="1">
      <alignment horizontal="center" vertical="center"/>
    </xf>
    <xf numFmtId="178" fontId="30" fillId="4" borderId="15" xfId="0" applyNumberFormat="1" applyFont="1" applyFill="1" applyBorder="1" applyAlignment="1">
      <alignment horizontal="center" vertical="center"/>
    </xf>
    <xf numFmtId="178" fontId="30" fillId="4" borderId="16" xfId="0" applyNumberFormat="1" applyFont="1" applyFill="1" applyBorder="1" applyAlignment="1">
      <alignment horizontal="center" vertical="center"/>
    </xf>
    <xf numFmtId="178" fontId="30" fillId="4" borderId="14" xfId="0" applyNumberFormat="1" applyFont="1" applyFill="1" applyBorder="1" applyAlignment="1">
      <alignment horizontal="center" vertical="center"/>
    </xf>
    <xf numFmtId="177" fontId="30" fillId="9" borderId="28" xfId="0" applyNumberFormat="1" applyFont="1" applyFill="1" applyBorder="1" applyAlignment="1" applyProtection="1">
      <alignment horizontal="center" vertical="center"/>
      <protection locked="0"/>
    </xf>
    <xf numFmtId="177" fontId="30" fillId="9" borderId="37" xfId="0" applyNumberFormat="1" applyFont="1" applyFill="1" applyBorder="1" applyAlignment="1" applyProtection="1">
      <alignment horizontal="center" vertical="center"/>
      <protection locked="0"/>
    </xf>
    <xf numFmtId="178" fontId="30" fillId="4" borderId="17" xfId="0" applyNumberFormat="1" applyFont="1" applyFill="1" applyBorder="1" applyAlignment="1">
      <alignment horizontal="center" vertical="center"/>
    </xf>
    <xf numFmtId="178" fontId="30" fillId="4" borderId="18" xfId="0" applyNumberFormat="1" applyFont="1" applyFill="1" applyBorder="1" applyAlignment="1">
      <alignment horizontal="center" vertical="center"/>
    </xf>
    <xf numFmtId="178" fontId="30" fillId="4" borderId="19" xfId="0" applyNumberFormat="1" applyFont="1" applyFill="1" applyBorder="1" applyAlignment="1">
      <alignment horizontal="center" vertical="center"/>
    </xf>
    <xf numFmtId="0" fontId="27" fillId="2" borderId="71" xfId="0" applyFont="1" applyFill="1" applyBorder="1" applyAlignment="1">
      <alignment horizontal="center" vertical="center"/>
    </xf>
    <xf numFmtId="0" fontId="27" fillId="2" borderId="37"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178" fontId="30" fillId="4" borderId="12" xfId="0" applyNumberFormat="1" applyFont="1" applyFill="1" applyBorder="1" applyAlignment="1">
      <alignment horizontal="center" vertical="center"/>
    </xf>
    <xf numFmtId="178" fontId="30" fillId="4" borderId="75" xfId="0" applyNumberFormat="1" applyFont="1" applyFill="1" applyBorder="1" applyAlignment="1">
      <alignment horizontal="center" vertical="center"/>
    </xf>
    <xf numFmtId="178" fontId="30" fillId="4" borderId="13" xfId="0" applyNumberFormat="1" applyFont="1" applyFill="1" applyBorder="1" applyAlignment="1">
      <alignment horizontal="center" vertical="center"/>
    </xf>
    <xf numFmtId="0" fontId="30" fillId="9" borderId="2" xfId="0" applyFont="1" applyFill="1" applyBorder="1" applyAlignment="1" applyProtection="1">
      <alignment horizontal="left" vertical="center" wrapText="1"/>
      <protection locked="0"/>
    </xf>
    <xf numFmtId="0" fontId="27" fillId="2" borderId="43"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31"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7" xfId="0" applyFont="1" applyFill="1" applyBorder="1" applyAlignment="1">
      <alignment horizontal="center" vertical="center"/>
    </xf>
    <xf numFmtId="0" fontId="58" fillId="2" borderId="26"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195" fontId="58" fillId="0" borderId="0" xfId="0" applyNumberFormat="1" applyFont="1" applyAlignment="1" applyProtection="1">
      <alignment horizontal="left" vertical="center"/>
      <protection hidden="1"/>
    </xf>
    <xf numFmtId="0" fontId="58" fillId="2" borderId="26" xfId="0" applyFont="1" applyFill="1" applyBorder="1" applyAlignment="1">
      <alignment horizontal="center" vertical="center"/>
    </xf>
    <xf numFmtId="0" fontId="58"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47" fillId="0" borderId="26" xfId="0" applyFont="1" applyBorder="1" applyAlignment="1">
      <alignment horizontal="center" vertical="center" wrapText="1"/>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5" xfId="0" applyFont="1" applyBorder="1" applyAlignment="1">
      <alignment horizontal="center" vertical="center" shrinkToFit="1"/>
    </xf>
    <xf numFmtId="0" fontId="30" fillId="0" borderId="7" xfId="0" applyFont="1" applyBorder="1" applyAlignment="1">
      <alignment horizontal="center" vertical="center" shrinkToFi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6"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40" fillId="0" borderId="26" xfId="0" applyFont="1" applyBorder="1" applyAlignment="1">
      <alignment horizontal="center" vertical="center" wrapText="1"/>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27" fillId="0" borderId="1"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27"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30" fillId="0" borderId="24" xfId="0" applyFont="1" applyBorder="1" applyAlignment="1">
      <alignment horizontal="left" vertical="top"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3" borderId="26" xfId="0" applyFont="1" applyFill="1" applyBorder="1" applyAlignment="1">
      <alignment horizontal="left" vertical="top" wrapText="1"/>
    </xf>
    <xf numFmtId="0" fontId="30" fillId="3" borderId="24" xfId="0" applyFont="1" applyFill="1" applyBorder="1" applyAlignment="1">
      <alignment horizontal="left" vertical="top" wrapText="1"/>
    </xf>
    <xf numFmtId="0" fontId="30" fillId="3" borderId="25" xfId="0" applyFont="1" applyFill="1" applyBorder="1" applyAlignment="1">
      <alignment horizontal="left" vertical="top" wrapText="1"/>
    </xf>
    <xf numFmtId="0" fontId="3" fillId="0" borderId="0" xfId="0" applyFont="1" applyAlignment="1">
      <alignment horizontal="left" vertical="center"/>
    </xf>
    <xf numFmtId="0" fontId="30" fillId="6" borderId="26" xfId="0" applyFont="1" applyFill="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9" fillId="7" borderId="26" xfId="0" applyFont="1" applyFill="1" applyBorder="1" applyAlignment="1">
      <alignment horizontal="lef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30" fillId="4" borderId="26" xfId="0" applyFont="1" applyFill="1" applyBorder="1" applyAlignment="1">
      <alignment vertical="center" wrapText="1"/>
    </xf>
    <xf numFmtId="0" fontId="46" fillId="0" borderId="24" xfId="0" applyFont="1" applyBorder="1" applyAlignment="1">
      <alignment vertical="center" wrapText="1"/>
    </xf>
    <xf numFmtId="0" fontId="46" fillId="0" borderId="25" xfId="0" applyFont="1" applyBorder="1" applyAlignment="1">
      <alignment vertical="center" wrapText="1"/>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4" borderId="24" xfId="0" applyFont="1" applyFill="1" applyBorder="1" applyAlignment="1">
      <alignment horizontal="left" vertical="top" wrapText="1"/>
    </xf>
    <xf numFmtId="0" fontId="0" fillId="0" borderId="24" xfId="0" applyBorder="1" applyAlignment="1">
      <alignment vertical="center" wrapText="1"/>
    </xf>
    <xf numFmtId="0" fontId="0" fillId="0" borderId="25" xfId="0" applyBorder="1" applyAlignment="1">
      <alignment vertical="center" wrapText="1"/>
    </xf>
    <xf numFmtId="0" fontId="47" fillId="5" borderId="26" xfId="0" applyFont="1" applyFill="1" applyBorder="1" applyAlignment="1">
      <alignment vertical="top" wrapText="1"/>
    </xf>
    <xf numFmtId="0" fontId="48" fillId="0" borderId="24" xfId="0" applyFont="1" applyBorder="1" applyAlignment="1">
      <alignment vertical="top" wrapText="1"/>
    </xf>
    <xf numFmtId="0" fontId="48" fillId="0" borderId="25" xfId="0" applyFont="1" applyBorder="1" applyAlignment="1">
      <alignment vertical="top" wrapText="1"/>
    </xf>
    <xf numFmtId="0" fontId="30" fillId="5" borderId="26" xfId="0" applyFont="1" applyFill="1" applyBorder="1" applyAlignment="1">
      <alignment vertical="top" wrapText="1"/>
    </xf>
    <xf numFmtId="0" fontId="0" fillId="0" borderId="24" xfId="0" applyBorder="1" applyAlignment="1">
      <alignment vertical="top" wrapText="1"/>
    </xf>
    <xf numFmtId="0" fontId="44" fillId="5" borderId="24" xfId="0" applyFont="1" applyFill="1" applyBorder="1" applyAlignment="1">
      <alignment horizontal="left" vertical="top" wrapText="1"/>
    </xf>
    <xf numFmtId="0" fontId="48" fillId="0" borderId="25" xfId="0" applyFont="1" applyBorder="1" applyAlignment="1">
      <alignment vertical="top"/>
    </xf>
    <xf numFmtId="0" fontId="27" fillId="5" borderId="24" xfId="0" applyFont="1" applyFill="1" applyBorder="1" applyAlignment="1">
      <alignment vertical="top" wrapText="1"/>
    </xf>
    <xf numFmtId="0" fontId="27" fillId="5" borderId="25" xfId="0" applyFont="1" applyFill="1" applyBorder="1" applyAlignment="1">
      <alignment vertical="top" wrapText="1"/>
    </xf>
    <xf numFmtId="0" fontId="51" fillId="0" borderId="103" xfId="2" applyFont="1" applyBorder="1" applyAlignment="1">
      <alignment horizontal="center" vertical="center"/>
    </xf>
    <xf numFmtId="0" fontId="51" fillId="0" borderId="108" xfId="2"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6">
    <dxf>
      <font>
        <b/>
        <i val="0"/>
        <color rgb="FFFF0000"/>
      </font>
      <fill>
        <patternFill>
          <bgColor rgb="FFFFFF00"/>
        </patternFill>
      </fill>
    </dxf>
    <dxf>
      <font>
        <b/>
        <i val="0"/>
        <color rgb="FFFF0000"/>
      </font>
    </dxf>
    <dxf>
      <numFmt numFmtId="196"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2009775</xdr:colOff>
      <xdr:row>9</xdr:row>
      <xdr:rowOff>209550</xdr:rowOff>
    </xdr:from>
    <xdr:to>
      <xdr:col>24</xdr:col>
      <xdr:colOff>295275</xdr:colOff>
      <xdr:row>11</xdr:row>
      <xdr:rowOff>200025</xdr:rowOff>
    </xdr:to>
    <xdr:sp macro="" textlink="">
      <xdr:nvSpPr>
        <xdr:cNvPr id="2" name="テキスト ボックス 1">
          <a:extLst>
            <a:ext uri="{FF2B5EF4-FFF2-40B4-BE49-F238E27FC236}">
              <a16:creationId xmlns:a16="http://schemas.microsoft.com/office/drawing/2014/main" id="{5257F965-74A4-4B85-9C72-21586DC7E5D2}"/>
            </a:ext>
          </a:extLst>
        </xdr:cNvPr>
        <xdr:cNvSpPr txBox="1"/>
      </xdr:nvSpPr>
      <xdr:spPr>
        <a:xfrm>
          <a:off x="13058775" y="2352675"/>
          <a:ext cx="179070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VH94"/>
  <sheetViews>
    <sheetView tabSelected="1" zoomScaleNormal="100" zoomScaleSheetLayoutView="100" workbookViewId="0"/>
  </sheetViews>
  <sheetFormatPr defaultRowHeight="14.1" customHeight="1"/>
  <cols>
    <col min="1" max="45" width="4.125" style="66" customWidth="1"/>
    <col min="46" max="48" width="3.125" style="66" customWidth="1"/>
    <col min="49" max="50" width="18.625" style="66" customWidth="1"/>
    <col min="51" max="51" width="9" style="66" hidden="1" customWidth="1"/>
    <col min="52" max="261" width="9" style="66"/>
    <col min="262" max="262" width="4.5" style="66" customWidth="1"/>
    <col min="263" max="265" width="6.5" style="66" customWidth="1"/>
    <col min="266" max="267" width="10.625" style="66" customWidth="1"/>
    <col min="268" max="270" width="8.75" style="66" customWidth="1"/>
    <col min="271" max="301" width="4.125" style="66" customWidth="1"/>
    <col min="302" max="304" width="3.125" style="66" customWidth="1"/>
    <col min="305" max="517" width="9" style="66"/>
    <col min="518" max="518" width="4.5" style="66" customWidth="1"/>
    <col min="519" max="521" width="6.5" style="66" customWidth="1"/>
    <col min="522" max="523" width="10.625" style="66" customWidth="1"/>
    <col min="524" max="526" width="8.75" style="66" customWidth="1"/>
    <col min="527" max="557" width="4.125" style="66" customWidth="1"/>
    <col min="558" max="560" width="3.125" style="66" customWidth="1"/>
    <col min="561" max="16384" width="9" style="66"/>
  </cols>
  <sheetData>
    <row r="1" spans="1:580" ht="14.1" customHeight="1">
      <c r="A1" s="467" t="s">
        <v>440</v>
      </c>
      <c r="B1" s="64"/>
      <c r="C1" s="64"/>
      <c r="D1" s="64"/>
      <c r="E1" s="64"/>
      <c r="F1" s="64"/>
      <c r="G1" s="64"/>
      <c r="H1" s="64"/>
      <c r="I1" s="64"/>
      <c r="J1" s="64"/>
      <c r="K1" s="65"/>
      <c r="L1" s="754" t="s">
        <v>95</v>
      </c>
      <c r="M1" s="754"/>
      <c r="N1" s="754"/>
      <c r="O1" s="754"/>
      <c r="P1" s="754"/>
      <c r="Q1" s="754"/>
      <c r="R1" s="754"/>
      <c r="S1" s="754"/>
      <c r="T1" s="754"/>
      <c r="U1" s="754"/>
      <c r="V1" s="754"/>
      <c r="W1" s="754"/>
      <c r="X1" s="754"/>
      <c r="Y1" s="754"/>
      <c r="Z1" s="754"/>
      <c r="AA1" s="754"/>
      <c r="AB1" s="754"/>
      <c r="AC1" s="754"/>
      <c r="AD1" s="65"/>
      <c r="AE1" s="64"/>
      <c r="AF1" s="64"/>
      <c r="AG1" s="64"/>
      <c r="AH1" s="64"/>
      <c r="AI1" s="64"/>
      <c r="AJ1" s="64"/>
      <c r="AK1" s="64"/>
      <c r="AL1" s="721" t="s">
        <v>173</v>
      </c>
      <c r="AM1" s="721"/>
      <c r="AN1" s="721"/>
      <c r="AO1" s="721"/>
      <c r="AP1" s="721"/>
      <c r="AQ1" s="721"/>
      <c r="AR1" s="721"/>
      <c r="AS1" s="721"/>
      <c r="AW1" s="442" t="s">
        <v>365</v>
      </c>
      <c r="AX1" s="442"/>
      <c r="AY1" s="490"/>
      <c r="AZ1" s="442"/>
      <c r="BA1" s="442"/>
      <c r="BB1" s="443"/>
      <c r="BC1" s="443"/>
      <c r="BD1" s="443"/>
    </row>
    <row r="2" spans="1:580" ht="14.1" customHeight="1">
      <c r="A2" s="64"/>
      <c r="B2" s="64"/>
      <c r="C2" s="64"/>
      <c r="D2" s="64"/>
      <c r="E2" s="64"/>
      <c r="F2" s="64"/>
      <c r="G2" s="64"/>
      <c r="H2" s="64"/>
      <c r="I2" s="64"/>
      <c r="K2" s="65"/>
      <c r="L2" s="754"/>
      <c r="M2" s="754"/>
      <c r="N2" s="754"/>
      <c r="O2" s="754"/>
      <c r="P2" s="754"/>
      <c r="Q2" s="754"/>
      <c r="R2" s="754"/>
      <c r="S2" s="754"/>
      <c r="T2" s="754"/>
      <c r="U2" s="754"/>
      <c r="V2" s="754"/>
      <c r="W2" s="754"/>
      <c r="X2" s="754"/>
      <c r="Y2" s="754"/>
      <c r="Z2" s="754"/>
      <c r="AA2" s="754"/>
      <c r="AB2" s="754"/>
      <c r="AC2" s="754"/>
      <c r="AD2" s="65"/>
      <c r="AE2" s="65"/>
      <c r="AF2" s="64"/>
      <c r="AG2" s="64"/>
      <c r="AH2" s="64"/>
      <c r="AI2" s="64"/>
      <c r="AJ2" s="64"/>
      <c r="AK2" s="64"/>
      <c r="AL2" s="63"/>
      <c r="AM2" s="63"/>
      <c r="AN2" s="63"/>
      <c r="AO2" s="63"/>
      <c r="AP2" s="63"/>
      <c r="AQ2" s="63"/>
      <c r="AR2" s="63"/>
      <c r="AS2" s="63"/>
      <c r="AT2" s="67"/>
      <c r="AW2" s="444">
        <v>45627</v>
      </c>
      <c r="AX2" s="442"/>
      <c r="AY2" s="442"/>
      <c r="AZ2" s="442"/>
      <c r="BA2" s="442"/>
      <c r="BB2" s="443"/>
      <c r="BC2" s="443"/>
      <c r="BD2" s="443"/>
    </row>
    <row r="3" spans="1:580" ht="14.1" customHeight="1">
      <c r="A3" s="64"/>
      <c r="B3" s="64"/>
      <c r="C3" s="64"/>
      <c r="D3" s="64"/>
      <c r="E3" s="64"/>
      <c r="F3" s="64"/>
      <c r="G3" s="68"/>
      <c r="H3" s="68"/>
      <c r="I3" s="68"/>
      <c r="J3" s="68"/>
      <c r="K3" s="68"/>
      <c r="L3" s="68"/>
      <c r="M3" s="68"/>
      <c r="N3" s="68"/>
      <c r="O3" s="68"/>
      <c r="P3" s="68"/>
      <c r="Q3" s="68"/>
      <c r="R3" s="68"/>
      <c r="S3" s="68"/>
      <c r="T3" s="68"/>
      <c r="U3" s="68"/>
      <c r="V3" s="68"/>
      <c r="W3" s="68"/>
      <c r="X3" s="68"/>
      <c r="Y3" s="68"/>
      <c r="Z3" s="68"/>
      <c r="AA3" s="68"/>
      <c r="AB3" s="68"/>
      <c r="AC3" s="68"/>
      <c r="AD3" s="68"/>
      <c r="AE3" s="65"/>
      <c r="AF3" s="64"/>
      <c r="AG3" s="64"/>
      <c r="AH3" s="64"/>
      <c r="AI3" s="64"/>
      <c r="AJ3" s="64"/>
      <c r="AK3" s="64"/>
      <c r="AL3" s="63"/>
      <c r="AM3" s="63"/>
      <c r="AN3" s="63"/>
      <c r="AO3" s="63"/>
      <c r="AP3" s="63"/>
      <c r="AQ3" s="63"/>
      <c r="AR3" s="63"/>
      <c r="AS3" s="69" t="s">
        <v>96</v>
      </c>
      <c r="AT3" s="67"/>
      <c r="AW3" s="442" t="s">
        <v>366</v>
      </c>
      <c r="AX3" s="442"/>
      <c r="AY3" s="442"/>
      <c r="AZ3" s="442"/>
      <c r="BA3" s="442"/>
      <c r="BB3" s="443"/>
      <c r="BC3" s="443"/>
      <c r="BD3" s="443"/>
    </row>
    <row r="4" spans="1:580" s="73" customFormat="1" ht="14.1" customHeight="1">
      <c r="A4" s="70"/>
      <c r="B4" s="70"/>
      <c r="C4" s="70"/>
      <c r="D4" s="70"/>
      <c r="E4" s="70"/>
      <c r="F4" s="70"/>
      <c r="G4" s="71"/>
      <c r="H4" s="71"/>
      <c r="I4" s="71"/>
      <c r="J4" s="70"/>
      <c r="K4" s="70"/>
      <c r="L4" s="70"/>
      <c r="M4" s="70"/>
      <c r="N4" s="70"/>
      <c r="O4" s="70"/>
      <c r="P4" s="70"/>
      <c r="Q4" s="70"/>
      <c r="R4" s="70"/>
      <c r="S4" s="70"/>
      <c r="T4" s="70"/>
      <c r="U4" s="70"/>
      <c r="V4" s="72"/>
      <c r="W4" s="72"/>
      <c r="X4" s="72"/>
      <c r="Y4" s="72"/>
      <c r="Z4" s="72"/>
      <c r="AA4" s="72"/>
      <c r="AB4" s="72"/>
      <c r="AC4" s="72"/>
      <c r="AD4" s="31" t="s">
        <v>206</v>
      </c>
      <c r="AE4" s="72"/>
      <c r="AF4" s="72"/>
      <c r="AH4" s="72"/>
      <c r="AI4" s="72"/>
      <c r="AJ4" s="72"/>
      <c r="AK4" s="72"/>
      <c r="AL4" s="72"/>
      <c r="AM4" s="70"/>
      <c r="AN4" s="70"/>
      <c r="AO4" s="70"/>
      <c r="AP4" s="70"/>
      <c r="AQ4" s="70"/>
      <c r="AR4" s="70"/>
      <c r="AS4" s="70"/>
      <c r="AT4" s="74"/>
      <c r="AW4" s="444">
        <v>45747</v>
      </c>
      <c r="AX4" s="442"/>
      <c r="AY4" s="445">
        <f>AW4+1</f>
        <v>45748</v>
      </c>
      <c r="AZ4" s="442"/>
      <c r="BA4" s="442"/>
      <c r="BB4" s="446"/>
      <c r="BC4" s="446"/>
      <c r="BD4" s="446"/>
    </row>
    <row r="5" spans="1:580" s="73" customFormat="1" ht="14.1" customHeight="1">
      <c r="A5" s="373"/>
      <c r="B5" s="373"/>
      <c r="C5" s="373"/>
      <c r="D5" s="373"/>
      <c r="E5" s="373"/>
      <c r="F5" s="373"/>
      <c r="G5" s="72"/>
      <c r="H5" s="72"/>
      <c r="I5" s="72"/>
      <c r="J5" s="72"/>
      <c r="K5" s="72"/>
      <c r="L5" s="72"/>
      <c r="M5" s="536" t="s">
        <v>97</v>
      </c>
      <c r="N5" s="535"/>
      <c r="O5" s="24" t="s">
        <v>202</v>
      </c>
      <c r="P5" s="722" t="s">
        <v>98</v>
      </c>
      <c r="Q5" s="534"/>
      <c r="R5" s="535"/>
      <c r="S5" s="24"/>
      <c r="T5" s="723" t="s">
        <v>99</v>
      </c>
      <c r="U5" s="724"/>
      <c r="V5" s="724"/>
      <c r="W5" s="724"/>
      <c r="X5" s="72"/>
      <c r="Y5" s="72"/>
      <c r="Z5" s="72"/>
      <c r="AA5" s="684" t="s">
        <v>199</v>
      </c>
      <c r="AB5" s="685"/>
      <c r="AC5" s="72"/>
      <c r="AD5" s="676" t="s">
        <v>88</v>
      </c>
      <c r="AE5" s="677"/>
      <c r="AF5" s="72"/>
      <c r="AG5" s="680" t="s">
        <v>166</v>
      </c>
      <c r="AH5" s="681"/>
      <c r="AI5" s="72"/>
      <c r="AJ5" s="682" t="s">
        <v>200</v>
      </c>
      <c r="AK5" s="683"/>
      <c r="AL5" s="72"/>
      <c r="AM5" s="70"/>
      <c r="AN5" s="70"/>
      <c r="AO5" s="686" t="s">
        <v>430</v>
      </c>
      <c r="AP5" s="686"/>
      <c r="AQ5" s="686"/>
      <c r="AR5" s="614" t="s">
        <v>100</v>
      </c>
      <c r="AS5" s="614"/>
      <c r="AT5" s="74"/>
      <c r="AW5" s="446"/>
      <c r="AX5" s="442"/>
      <c r="AY5" s="442"/>
      <c r="AZ5" s="442"/>
      <c r="BA5" s="442"/>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6"/>
      <c r="DQ5" s="446"/>
      <c r="DR5" s="446"/>
      <c r="DS5" s="446"/>
      <c r="DT5" s="446"/>
      <c r="DU5" s="446"/>
      <c r="DV5" s="446"/>
      <c r="DW5" s="446"/>
      <c r="DX5" s="446"/>
      <c r="DY5" s="446"/>
      <c r="DZ5" s="446"/>
      <c r="EA5" s="446"/>
      <c r="EB5" s="446"/>
      <c r="EC5" s="446"/>
      <c r="ED5" s="446"/>
      <c r="EE5" s="446"/>
      <c r="EF5" s="446"/>
      <c r="EG5" s="446"/>
      <c r="EH5" s="446"/>
      <c r="EI5" s="446"/>
      <c r="EJ5" s="446"/>
      <c r="EK5" s="446"/>
      <c r="EL5" s="446"/>
      <c r="EM5" s="446"/>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c r="FY5" s="446"/>
      <c r="FZ5" s="446"/>
      <c r="GA5" s="446"/>
      <c r="GB5" s="446"/>
      <c r="GC5" s="446"/>
      <c r="GD5" s="446"/>
      <c r="GE5" s="446"/>
      <c r="GF5" s="446"/>
      <c r="GG5" s="446"/>
      <c r="GH5" s="446"/>
      <c r="GI5" s="446"/>
      <c r="GJ5" s="446"/>
      <c r="GK5" s="446"/>
      <c r="GL5" s="446"/>
      <c r="GM5" s="446"/>
      <c r="GN5" s="446"/>
      <c r="GO5" s="446"/>
      <c r="GP5" s="446"/>
      <c r="GQ5" s="446"/>
      <c r="GR5" s="446"/>
      <c r="GS5" s="446"/>
      <c r="GT5" s="446"/>
      <c r="GU5" s="446"/>
      <c r="GV5" s="446"/>
      <c r="GW5" s="446"/>
      <c r="GX5" s="446"/>
      <c r="GY5" s="446"/>
      <c r="GZ5" s="446"/>
      <c r="HA5" s="446"/>
      <c r="HB5" s="446"/>
      <c r="HC5" s="446"/>
      <c r="HD5" s="446"/>
      <c r="HE5" s="446"/>
      <c r="HF5" s="446"/>
      <c r="HG5" s="446"/>
      <c r="HH5" s="446"/>
      <c r="HI5" s="446"/>
      <c r="HJ5" s="446"/>
      <c r="HK5" s="446"/>
      <c r="HL5" s="446"/>
      <c r="HM5" s="446"/>
      <c r="HN5" s="446"/>
      <c r="HO5" s="446"/>
      <c r="HP5" s="446"/>
      <c r="HQ5" s="446"/>
      <c r="HR5" s="446"/>
      <c r="HS5" s="446"/>
      <c r="HT5" s="446"/>
      <c r="HU5" s="446"/>
      <c r="HV5" s="446"/>
      <c r="HW5" s="446"/>
      <c r="HX5" s="446"/>
      <c r="HY5" s="446"/>
      <c r="HZ5" s="446"/>
      <c r="IA5" s="446"/>
      <c r="IB5" s="446"/>
      <c r="IC5" s="446"/>
      <c r="ID5" s="446"/>
      <c r="IE5" s="446"/>
      <c r="IF5" s="446"/>
      <c r="IG5" s="446"/>
      <c r="IH5" s="446"/>
      <c r="II5" s="446"/>
      <c r="IJ5" s="446"/>
      <c r="IK5" s="446"/>
      <c r="IL5" s="446"/>
      <c r="IM5" s="446"/>
      <c r="IN5" s="446"/>
      <c r="IO5" s="446"/>
      <c r="IP5" s="446"/>
      <c r="IQ5" s="446"/>
      <c r="IR5" s="446"/>
      <c r="IS5" s="446"/>
      <c r="IT5" s="446"/>
      <c r="IU5" s="446"/>
      <c r="IV5" s="446"/>
      <c r="IW5" s="446"/>
      <c r="IX5" s="446"/>
      <c r="IY5" s="446"/>
      <c r="IZ5" s="446"/>
      <c r="JA5" s="446"/>
      <c r="JB5" s="446"/>
      <c r="JC5" s="446"/>
      <c r="JD5" s="446"/>
      <c r="JE5" s="446"/>
      <c r="JF5" s="446"/>
      <c r="JG5" s="446"/>
      <c r="JH5" s="446"/>
      <c r="JI5" s="446"/>
      <c r="JJ5" s="446"/>
      <c r="JK5" s="446"/>
      <c r="JL5" s="446"/>
      <c r="JM5" s="446"/>
      <c r="JN5" s="446"/>
      <c r="JO5" s="446"/>
      <c r="JP5" s="446"/>
      <c r="JQ5" s="446"/>
      <c r="JR5" s="446"/>
      <c r="JS5" s="446"/>
      <c r="JT5" s="446"/>
      <c r="JU5" s="446"/>
      <c r="JV5" s="446"/>
      <c r="JW5" s="446"/>
      <c r="JX5" s="446"/>
      <c r="JY5" s="446"/>
      <c r="JZ5" s="446"/>
      <c r="KA5" s="446"/>
      <c r="KB5" s="446"/>
      <c r="KC5" s="446"/>
      <c r="KD5" s="446"/>
      <c r="KE5" s="446"/>
      <c r="KF5" s="446"/>
      <c r="KG5" s="446"/>
      <c r="KH5" s="446"/>
      <c r="KI5" s="446"/>
      <c r="KJ5" s="446"/>
      <c r="KK5" s="446"/>
      <c r="KL5" s="446"/>
      <c r="KM5" s="446"/>
      <c r="KN5" s="446"/>
      <c r="KO5" s="446"/>
      <c r="KP5" s="446"/>
      <c r="KQ5" s="446"/>
      <c r="KR5" s="446"/>
      <c r="KS5" s="446"/>
      <c r="KT5" s="446"/>
      <c r="KU5" s="446"/>
      <c r="KV5" s="446"/>
      <c r="KW5" s="446"/>
      <c r="KX5" s="446"/>
      <c r="KY5" s="446"/>
      <c r="KZ5" s="446"/>
      <c r="LA5" s="446"/>
      <c r="LB5" s="446"/>
      <c r="LC5" s="446"/>
      <c r="LD5" s="446"/>
      <c r="LE5" s="446"/>
      <c r="LF5" s="446"/>
      <c r="LG5" s="446"/>
      <c r="LH5" s="446"/>
      <c r="LI5" s="446"/>
      <c r="LJ5" s="446"/>
      <c r="LK5" s="446"/>
      <c r="LL5" s="446"/>
      <c r="LM5" s="446"/>
      <c r="LN5" s="446"/>
      <c r="LO5" s="446"/>
      <c r="LP5" s="446"/>
      <c r="LQ5" s="446"/>
      <c r="LR5" s="446"/>
      <c r="LS5" s="446"/>
      <c r="LT5" s="446"/>
      <c r="LU5" s="446"/>
      <c r="LV5" s="446"/>
      <c r="LW5" s="446"/>
      <c r="LX5" s="446"/>
      <c r="LY5" s="446"/>
      <c r="LZ5" s="446"/>
      <c r="MA5" s="446"/>
      <c r="MB5" s="446"/>
      <c r="MC5" s="446"/>
      <c r="MD5" s="446"/>
      <c r="ME5" s="446"/>
      <c r="MF5" s="446"/>
      <c r="MG5" s="446"/>
      <c r="MH5" s="446"/>
      <c r="MI5" s="446"/>
      <c r="MJ5" s="446"/>
      <c r="MK5" s="446"/>
      <c r="ML5" s="446"/>
      <c r="MM5" s="446"/>
      <c r="MN5" s="446"/>
      <c r="MO5" s="446"/>
      <c r="MP5" s="446"/>
      <c r="MQ5" s="446"/>
      <c r="MR5" s="446"/>
      <c r="MS5" s="446"/>
      <c r="MT5" s="446"/>
      <c r="MU5" s="446"/>
      <c r="MV5" s="446"/>
      <c r="MW5" s="446"/>
      <c r="MX5" s="446"/>
      <c r="MY5" s="446"/>
      <c r="MZ5" s="446"/>
      <c r="NA5" s="446"/>
      <c r="NB5" s="446"/>
      <c r="NC5" s="446"/>
      <c r="ND5" s="446"/>
      <c r="NE5" s="446"/>
      <c r="NF5" s="446"/>
      <c r="NG5" s="446"/>
      <c r="NH5" s="446"/>
      <c r="NI5" s="446"/>
      <c r="NJ5" s="446"/>
      <c r="NK5" s="446"/>
      <c r="NL5" s="446"/>
      <c r="NM5" s="446"/>
      <c r="NN5" s="446"/>
      <c r="NO5" s="446"/>
      <c r="NP5" s="446"/>
      <c r="NQ5" s="446"/>
      <c r="NR5" s="446"/>
      <c r="NS5" s="446"/>
      <c r="NT5" s="446"/>
      <c r="NU5" s="446"/>
      <c r="NV5" s="446"/>
      <c r="NW5" s="446"/>
      <c r="NX5" s="446"/>
      <c r="NY5" s="446"/>
      <c r="NZ5" s="446"/>
      <c r="OA5" s="446"/>
      <c r="OB5" s="446"/>
      <c r="OC5" s="446"/>
      <c r="OD5" s="446"/>
      <c r="OE5" s="446"/>
      <c r="OF5" s="446"/>
      <c r="OG5" s="446"/>
      <c r="OH5" s="446"/>
      <c r="OI5" s="446"/>
      <c r="OJ5" s="446"/>
      <c r="OK5" s="446"/>
      <c r="OL5" s="446"/>
      <c r="OM5" s="446"/>
      <c r="ON5" s="446"/>
      <c r="OO5" s="446"/>
      <c r="OP5" s="446"/>
      <c r="OQ5" s="446"/>
      <c r="OR5" s="446"/>
      <c r="OS5" s="446"/>
      <c r="OT5" s="446"/>
      <c r="OU5" s="446"/>
      <c r="OV5" s="446"/>
      <c r="OW5" s="446"/>
      <c r="OX5" s="446"/>
      <c r="OY5" s="446"/>
      <c r="OZ5" s="446"/>
      <c r="PA5" s="446"/>
      <c r="PB5" s="446"/>
      <c r="PC5" s="446"/>
      <c r="PD5" s="446"/>
      <c r="PE5" s="446"/>
      <c r="PF5" s="446"/>
      <c r="PG5" s="446"/>
      <c r="PH5" s="446"/>
      <c r="PI5" s="446"/>
      <c r="PJ5" s="446"/>
      <c r="PK5" s="446"/>
      <c r="PL5" s="446"/>
      <c r="PM5" s="446"/>
      <c r="PN5" s="446"/>
      <c r="PO5" s="446"/>
      <c r="PP5" s="446"/>
      <c r="PQ5" s="446"/>
      <c r="PR5" s="446"/>
      <c r="PS5" s="446"/>
      <c r="PT5" s="446"/>
      <c r="PU5" s="446"/>
      <c r="PV5" s="446"/>
      <c r="PW5" s="446"/>
      <c r="PX5" s="446"/>
      <c r="PY5" s="446"/>
      <c r="PZ5" s="446"/>
      <c r="QA5" s="446"/>
      <c r="QB5" s="446"/>
      <c r="QC5" s="446"/>
      <c r="QD5" s="446"/>
      <c r="QE5" s="446"/>
      <c r="QF5" s="446"/>
      <c r="QG5" s="446"/>
      <c r="QH5" s="446"/>
      <c r="QI5" s="446"/>
      <c r="QJ5" s="446"/>
      <c r="QK5" s="446"/>
      <c r="QL5" s="446"/>
      <c r="QM5" s="446"/>
      <c r="QN5" s="446"/>
      <c r="QO5" s="446"/>
      <c r="QP5" s="446"/>
      <c r="QQ5" s="446"/>
      <c r="QR5" s="446"/>
      <c r="QS5" s="446"/>
      <c r="QT5" s="446"/>
      <c r="QU5" s="446"/>
      <c r="QV5" s="446"/>
      <c r="QW5" s="446"/>
      <c r="QX5" s="446"/>
      <c r="QY5" s="446"/>
      <c r="QZ5" s="446"/>
      <c r="RA5" s="446"/>
      <c r="RB5" s="446"/>
      <c r="RC5" s="446"/>
      <c r="RD5" s="446"/>
      <c r="RE5" s="446"/>
      <c r="RF5" s="446"/>
      <c r="RG5" s="446"/>
      <c r="RH5" s="446"/>
      <c r="RI5" s="446"/>
      <c r="RJ5" s="446"/>
      <c r="RK5" s="446"/>
      <c r="RL5" s="446"/>
      <c r="RM5" s="446"/>
      <c r="RN5" s="446"/>
      <c r="RO5" s="446"/>
      <c r="RP5" s="446"/>
      <c r="RQ5" s="446"/>
      <c r="RR5" s="446"/>
      <c r="RS5" s="446"/>
      <c r="RT5" s="446"/>
      <c r="RU5" s="446"/>
      <c r="RV5" s="446"/>
      <c r="RW5" s="446"/>
      <c r="RX5" s="446"/>
      <c r="RY5" s="446"/>
      <c r="RZ5" s="446"/>
      <c r="SA5" s="446"/>
      <c r="SB5" s="446"/>
      <c r="SC5" s="446"/>
      <c r="SD5" s="446"/>
      <c r="SE5" s="446"/>
      <c r="SF5" s="446"/>
      <c r="SG5" s="446"/>
      <c r="SH5" s="446"/>
      <c r="SI5" s="446"/>
      <c r="SJ5" s="446"/>
      <c r="SK5" s="446"/>
      <c r="SL5" s="446"/>
      <c r="SM5" s="446"/>
      <c r="SN5" s="446"/>
      <c r="SO5" s="446"/>
      <c r="SP5" s="446"/>
      <c r="SQ5" s="446"/>
      <c r="SR5" s="446"/>
      <c r="SS5" s="446"/>
      <c r="ST5" s="446"/>
      <c r="SU5" s="446"/>
      <c r="SV5" s="446"/>
      <c r="SW5" s="446"/>
      <c r="SX5" s="446"/>
      <c r="SY5" s="446"/>
      <c r="SZ5" s="446"/>
      <c r="TA5" s="446"/>
      <c r="TB5" s="446"/>
      <c r="TC5" s="446"/>
      <c r="TD5" s="446"/>
      <c r="TE5" s="446"/>
      <c r="TF5" s="446"/>
      <c r="TG5" s="446"/>
      <c r="TH5" s="446"/>
      <c r="TI5" s="446"/>
      <c r="TJ5" s="446"/>
      <c r="TK5" s="446"/>
      <c r="TL5" s="446"/>
      <c r="TM5" s="446"/>
      <c r="TN5" s="446"/>
      <c r="TO5" s="446"/>
      <c r="TP5" s="446"/>
      <c r="TQ5" s="446"/>
      <c r="TR5" s="446"/>
      <c r="TS5" s="446"/>
      <c r="TT5" s="446"/>
      <c r="TU5" s="446"/>
      <c r="TV5" s="446"/>
      <c r="TW5" s="446"/>
      <c r="TX5" s="446"/>
      <c r="TY5" s="446"/>
      <c r="TZ5" s="446"/>
      <c r="UA5" s="446"/>
      <c r="UB5" s="446"/>
      <c r="UC5" s="446"/>
      <c r="UD5" s="446"/>
      <c r="UE5" s="446"/>
      <c r="UF5" s="446"/>
      <c r="UG5" s="446"/>
      <c r="UH5" s="446"/>
      <c r="UI5" s="446"/>
      <c r="UJ5" s="446"/>
      <c r="UK5" s="446"/>
      <c r="UL5" s="446"/>
      <c r="UM5" s="446"/>
      <c r="UN5" s="446"/>
      <c r="UO5" s="446"/>
      <c r="UP5" s="446"/>
      <c r="UQ5" s="446"/>
      <c r="UR5" s="446"/>
      <c r="US5" s="446"/>
      <c r="UT5" s="446"/>
      <c r="UU5" s="446"/>
      <c r="UV5" s="446"/>
      <c r="UW5" s="446"/>
      <c r="UX5" s="446"/>
      <c r="UY5" s="446"/>
      <c r="UZ5" s="446"/>
      <c r="VA5" s="446"/>
      <c r="VB5" s="446"/>
      <c r="VC5" s="446"/>
      <c r="VD5" s="446"/>
      <c r="VE5" s="446"/>
      <c r="VF5" s="446"/>
      <c r="VG5" s="446"/>
      <c r="VH5" s="446"/>
    </row>
    <row r="6" spans="1:580" s="73" customFormat="1" ht="14.1" customHeight="1">
      <c r="A6" s="373"/>
      <c r="B6" s="373"/>
      <c r="C6" s="373"/>
      <c r="D6" s="373"/>
      <c r="E6" s="373"/>
      <c r="F6" s="373"/>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2"/>
      <c r="AL6" s="72"/>
      <c r="AM6" s="72"/>
      <c r="AN6" s="70"/>
      <c r="AO6" s="70"/>
      <c r="AP6" s="70"/>
      <c r="AQ6" s="70"/>
      <c r="AR6" s="70"/>
      <c r="AS6" s="70"/>
      <c r="AT6" s="74"/>
      <c r="AW6" s="442" t="s">
        <v>367</v>
      </c>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G6" s="442"/>
      <c r="DH6" s="442"/>
      <c r="DI6" s="442"/>
      <c r="DJ6" s="442"/>
      <c r="DK6" s="442"/>
      <c r="DL6" s="442"/>
      <c r="DM6" s="442"/>
      <c r="DN6" s="442"/>
      <c r="DO6" s="442"/>
      <c r="DP6" s="442"/>
      <c r="DQ6" s="442"/>
      <c r="DR6" s="442"/>
      <c r="DS6" s="442"/>
      <c r="DT6" s="442"/>
      <c r="DU6" s="442"/>
      <c r="DV6" s="442"/>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H6" s="442"/>
      <c r="GI6" s="442"/>
      <c r="GJ6" s="442"/>
      <c r="GK6" s="442"/>
      <c r="GL6" s="442"/>
      <c r="GM6" s="442"/>
      <c r="GN6" s="442"/>
      <c r="GO6" s="442"/>
      <c r="GP6" s="442"/>
      <c r="GQ6" s="442"/>
      <c r="GR6" s="442"/>
      <c r="GS6" s="442"/>
      <c r="GT6" s="442"/>
      <c r="GU6" s="442"/>
      <c r="GV6" s="442"/>
      <c r="GW6" s="442"/>
      <c r="GX6" s="442"/>
      <c r="GY6" s="442"/>
      <c r="GZ6" s="442"/>
      <c r="HA6" s="442"/>
      <c r="HB6" s="442"/>
      <c r="HC6" s="442"/>
      <c r="HD6" s="442"/>
      <c r="HE6" s="442"/>
      <c r="HF6" s="442"/>
      <c r="HG6" s="442"/>
      <c r="HH6" s="442"/>
      <c r="HI6" s="442"/>
      <c r="HJ6" s="442"/>
      <c r="HK6" s="442"/>
      <c r="HL6" s="442"/>
      <c r="HM6" s="442"/>
      <c r="HN6" s="442"/>
      <c r="HO6" s="442"/>
      <c r="HP6" s="442"/>
      <c r="HQ6" s="442"/>
      <c r="HR6" s="442"/>
      <c r="HS6" s="442"/>
      <c r="HT6" s="442"/>
      <c r="HU6" s="442"/>
      <c r="HV6" s="442"/>
      <c r="HW6" s="442"/>
      <c r="HX6" s="442"/>
      <c r="HY6" s="442"/>
      <c r="HZ6" s="442"/>
      <c r="IA6" s="442"/>
      <c r="IB6" s="442"/>
      <c r="IC6" s="442"/>
      <c r="ID6" s="442"/>
      <c r="IE6" s="442"/>
      <c r="IF6" s="442"/>
      <c r="IG6" s="442"/>
      <c r="IH6" s="442"/>
      <c r="II6" s="442"/>
      <c r="IJ6" s="442"/>
      <c r="IK6" s="442"/>
      <c r="IL6" s="442"/>
      <c r="IM6" s="442"/>
      <c r="IN6" s="442"/>
      <c r="IO6" s="442"/>
      <c r="IP6" s="442"/>
      <c r="IQ6" s="442"/>
      <c r="IR6" s="442"/>
      <c r="IS6" s="442"/>
      <c r="IT6" s="442"/>
      <c r="IU6" s="442"/>
      <c r="IV6" s="442"/>
      <c r="IW6" s="442"/>
      <c r="IX6" s="442"/>
      <c r="IY6" s="442"/>
      <c r="IZ6" s="442"/>
      <c r="JA6" s="442"/>
      <c r="JB6" s="442"/>
      <c r="JC6" s="442"/>
      <c r="JD6" s="442"/>
      <c r="JE6" s="442"/>
      <c r="JF6" s="442"/>
      <c r="JG6" s="442"/>
      <c r="JH6" s="442"/>
      <c r="JI6" s="442"/>
      <c r="JJ6" s="442"/>
      <c r="JK6" s="442"/>
      <c r="JL6" s="442"/>
      <c r="JM6" s="442"/>
      <c r="JN6" s="442"/>
      <c r="JO6" s="442"/>
      <c r="JP6" s="442"/>
      <c r="JQ6" s="442"/>
      <c r="JR6" s="442"/>
      <c r="JS6" s="442"/>
      <c r="JT6" s="442"/>
      <c r="JU6" s="442"/>
      <c r="JV6" s="442"/>
      <c r="JW6" s="442"/>
      <c r="JX6" s="442"/>
      <c r="JY6" s="442"/>
      <c r="JZ6" s="442"/>
      <c r="KA6" s="442"/>
      <c r="KB6" s="442"/>
      <c r="KC6" s="442"/>
      <c r="KD6" s="442"/>
      <c r="KE6" s="442"/>
      <c r="KF6" s="442"/>
      <c r="KG6" s="442"/>
      <c r="KH6" s="442"/>
      <c r="KI6" s="442"/>
      <c r="KJ6" s="442"/>
      <c r="KK6" s="442"/>
      <c r="KL6" s="442"/>
      <c r="KM6" s="442"/>
      <c r="KN6" s="442"/>
      <c r="KO6" s="442"/>
      <c r="KP6" s="442"/>
      <c r="KQ6" s="442"/>
      <c r="KR6" s="442"/>
      <c r="KS6" s="442"/>
      <c r="KT6" s="442"/>
      <c r="KU6" s="442"/>
      <c r="KV6" s="442"/>
      <c r="KW6" s="442"/>
      <c r="KX6" s="442"/>
      <c r="KY6" s="442"/>
      <c r="KZ6" s="442"/>
      <c r="LA6" s="442"/>
      <c r="LB6" s="442"/>
      <c r="LC6" s="442"/>
      <c r="LD6" s="442"/>
      <c r="LE6" s="442"/>
      <c r="LF6" s="442"/>
      <c r="LG6" s="442"/>
      <c r="LH6" s="442"/>
      <c r="LI6" s="442"/>
      <c r="LJ6" s="442"/>
      <c r="LK6" s="442"/>
      <c r="LL6" s="442"/>
      <c r="LM6" s="442"/>
      <c r="LN6" s="442"/>
      <c r="LO6" s="442"/>
      <c r="LP6" s="442"/>
      <c r="LQ6" s="442"/>
      <c r="LR6" s="442"/>
      <c r="LS6" s="442"/>
      <c r="LT6" s="442"/>
      <c r="LU6" s="442"/>
      <c r="LV6" s="442"/>
      <c r="LW6" s="442"/>
      <c r="LX6" s="442"/>
      <c r="LY6" s="442"/>
      <c r="LZ6" s="442"/>
      <c r="MA6" s="442"/>
      <c r="MB6" s="442"/>
      <c r="MC6" s="442"/>
      <c r="MD6" s="442"/>
      <c r="ME6" s="442"/>
      <c r="MF6" s="442"/>
      <c r="MG6" s="442"/>
      <c r="MH6" s="442"/>
      <c r="MI6" s="442"/>
      <c r="MJ6" s="442"/>
      <c r="MK6" s="442"/>
      <c r="ML6" s="442"/>
      <c r="MM6" s="442"/>
      <c r="MN6" s="442"/>
      <c r="MO6" s="442"/>
      <c r="MP6" s="442"/>
      <c r="MQ6" s="442"/>
      <c r="MR6" s="442"/>
      <c r="MS6" s="442"/>
      <c r="MT6" s="442"/>
      <c r="MU6" s="442"/>
      <c r="MV6" s="442"/>
      <c r="MW6" s="442"/>
      <c r="MX6" s="442"/>
      <c r="MY6" s="442"/>
      <c r="MZ6" s="442"/>
      <c r="NA6" s="442"/>
      <c r="NB6" s="442"/>
      <c r="NC6" s="442"/>
      <c r="ND6" s="442"/>
      <c r="NE6" s="442"/>
      <c r="NF6" s="442"/>
      <c r="NG6" s="442"/>
      <c r="NH6" s="442"/>
      <c r="NI6" s="442"/>
      <c r="NJ6" s="442"/>
      <c r="NK6" s="442"/>
      <c r="NL6" s="442"/>
      <c r="NM6" s="442"/>
      <c r="NN6" s="442"/>
      <c r="NO6" s="442"/>
      <c r="NP6" s="442"/>
      <c r="NQ6" s="442"/>
      <c r="NR6" s="442"/>
      <c r="NS6" s="442"/>
      <c r="NT6" s="442"/>
      <c r="NU6" s="442"/>
      <c r="NV6" s="442"/>
      <c r="NW6" s="442"/>
      <c r="NX6" s="442"/>
      <c r="NY6" s="442"/>
      <c r="NZ6" s="442"/>
      <c r="OA6" s="442"/>
      <c r="OB6" s="442"/>
      <c r="OC6" s="442"/>
      <c r="OD6" s="442"/>
      <c r="OE6" s="442"/>
      <c r="OF6" s="442"/>
      <c r="OG6" s="442"/>
      <c r="OH6" s="442"/>
      <c r="OI6" s="442"/>
      <c r="OJ6" s="442"/>
      <c r="OK6" s="442"/>
      <c r="OL6" s="442"/>
      <c r="OM6" s="442"/>
      <c r="ON6" s="442"/>
      <c r="OO6" s="442"/>
      <c r="OP6" s="442"/>
      <c r="OQ6" s="442"/>
      <c r="OR6" s="442"/>
      <c r="OS6" s="442"/>
      <c r="OT6" s="442"/>
      <c r="OU6" s="442"/>
      <c r="OV6" s="442"/>
      <c r="OW6" s="442"/>
      <c r="OX6" s="442"/>
      <c r="OY6" s="442"/>
      <c r="OZ6" s="442"/>
      <c r="PA6" s="442"/>
      <c r="PB6" s="442"/>
      <c r="PC6" s="442"/>
      <c r="PD6" s="442"/>
      <c r="PE6" s="442"/>
      <c r="PF6" s="442"/>
      <c r="PG6" s="442"/>
      <c r="PH6" s="442"/>
      <c r="PI6" s="442"/>
      <c r="PJ6" s="442"/>
      <c r="PK6" s="442"/>
      <c r="PL6" s="442"/>
      <c r="PM6" s="442"/>
      <c r="PN6" s="442"/>
      <c r="PO6" s="442"/>
      <c r="PP6" s="442"/>
      <c r="PQ6" s="442"/>
      <c r="PR6" s="442"/>
      <c r="PS6" s="442"/>
      <c r="PT6" s="442"/>
      <c r="PU6" s="442"/>
      <c r="PV6" s="442"/>
      <c r="PW6" s="442"/>
      <c r="PX6" s="442"/>
      <c r="PY6" s="442"/>
      <c r="PZ6" s="442"/>
      <c r="QA6" s="442"/>
      <c r="QB6" s="442"/>
      <c r="QC6" s="442"/>
      <c r="QD6" s="442"/>
      <c r="QE6" s="442"/>
      <c r="QF6" s="442"/>
      <c r="QG6" s="442"/>
      <c r="QH6" s="442"/>
      <c r="QI6" s="442"/>
      <c r="QJ6" s="442"/>
      <c r="QK6" s="442"/>
      <c r="QL6" s="442"/>
      <c r="QM6" s="442"/>
      <c r="QN6" s="442"/>
      <c r="QO6" s="442"/>
      <c r="QP6" s="442"/>
      <c r="QQ6" s="442"/>
      <c r="QR6" s="442"/>
      <c r="QS6" s="442"/>
      <c r="QT6" s="442"/>
      <c r="QU6" s="442"/>
      <c r="QV6" s="442"/>
      <c r="QW6" s="442"/>
      <c r="QX6" s="442"/>
      <c r="QY6" s="442"/>
      <c r="QZ6" s="442"/>
      <c r="RA6" s="442"/>
      <c r="RB6" s="442"/>
      <c r="RC6" s="442"/>
      <c r="RD6" s="442"/>
      <c r="RE6" s="442"/>
      <c r="RF6" s="442"/>
      <c r="RG6" s="442"/>
      <c r="RH6" s="442"/>
      <c r="RI6" s="442"/>
      <c r="RJ6" s="442"/>
      <c r="RK6" s="442"/>
      <c r="RL6" s="442"/>
      <c r="RM6" s="442"/>
      <c r="RN6" s="442"/>
      <c r="RO6" s="442"/>
      <c r="RP6" s="442"/>
      <c r="RQ6" s="442"/>
      <c r="RR6" s="442"/>
      <c r="RS6" s="442"/>
      <c r="RT6" s="442"/>
      <c r="RU6" s="442"/>
      <c r="RV6" s="442"/>
      <c r="RW6" s="442"/>
      <c r="RX6" s="442"/>
      <c r="RY6" s="442"/>
      <c r="RZ6" s="442"/>
      <c r="SA6" s="442"/>
      <c r="SB6" s="442"/>
      <c r="SC6" s="442"/>
      <c r="SD6" s="442"/>
      <c r="SE6" s="442"/>
      <c r="SF6" s="442"/>
      <c r="SG6" s="442"/>
      <c r="SH6" s="442"/>
      <c r="SI6" s="442"/>
      <c r="SJ6" s="442"/>
      <c r="SK6" s="442"/>
      <c r="SL6" s="442"/>
      <c r="SM6" s="442"/>
      <c r="SN6" s="442"/>
      <c r="SO6" s="442"/>
      <c r="SP6" s="442"/>
      <c r="SQ6" s="442"/>
      <c r="SR6" s="442"/>
      <c r="SS6" s="442"/>
      <c r="ST6" s="442"/>
      <c r="SU6" s="442"/>
      <c r="SV6" s="442"/>
      <c r="SW6" s="442"/>
      <c r="SX6" s="442"/>
      <c r="SY6" s="442"/>
      <c r="SZ6" s="442"/>
      <c r="TA6" s="442"/>
      <c r="TB6" s="442"/>
      <c r="TC6" s="442"/>
      <c r="TD6" s="442"/>
      <c r="TE6" s="442"/>
      <c r="TF6" s="442"/>
      <c r="TG6" s="442"/>
      <c r="TH6" s="442"/>
      <c r="TI6" s="442"/>
      <c r="TJ6" s="442"/>
      <c r="TK6" s="442"/>
      <c r="TL6" s="442"/>
      <c r="TM6" s="442"/>
      <c r="TN6" s="442"/>
      <c r="TO6" s="442"/>
      <c r="TP6" s="442"/>
      <c r="TQ6" s="442"/>
      <c r="TR6" s="442"/>
      <c r="TS6" s="442"/>
      <c r="TT6" s="442"/>
      <c r="TU6" s="442"/>
      <c r="TV6" s="442"/>
      <c r="TW6" s="442"/>
      <c r="TX6" s="442"/>
      <c r="TY6" s="442"/>
      <c r="TZ6" s="442"/>
      <c r="UA6" s="442"/>
      <c r="UB6" s="442"/>
      <c r="UC6" s="442"/>
      <c r="UD6" s="442"/>
      <c r="UE6" s="442"/>
      <c r="UF6" s="442"/>
      <c r="UG6" s="442"/>
      <c r="UH6" s="442"/>
      <c r="UI6" s="442"/>
      <c r="UJ6" s="442"/>
      <c r="UK6" s="442"/>
      <c r="UL6" s="442"/>
      <c r="UM6" s="442"/>
      <c r="UN6" s="442"/>
      <c r="UO6" s="442"/>
      <c r="UP6" s="442"/>
      <c r="UQ6" s="442"/>
      <c r="UR6" s="442"/>
      <c r="US6" s="442"/>
      <c r="UT6" s="442"/>
      <c r="UU6" s="442"/>
      <c r="UV6" s="442"/>
      <c r="UW6" s="442"/>
      <c r="UX6" s="442"/>
      <c r="UY6" s="442"/>
      <c r="UZ6" s="442"/>
      <c r="VA6" s="442"/>
      <c r="VB6" s="442"/>
      <c r="VC6" s="442"/>
      <c r="VD6" s="442"/>
      <c r="VE6" s="442"/>
      <c r="VF6" s="442"/>
      <c r="VG6" s="442"/>
      <c r="VH6" s="442"/>
    </row>
    <row r="7" spans="1:580" s="70" customFormat="1" ht="14.1" customHeight="1">
      <c r="A7" s="373"/>
      <c r="B7" s="636" t="s">
        <v>325</v>
      </c>
      <c r="C7" s="637"/>
      <c r="D7" s="638"/>
      <c r="E7" s="373"/>
      <c r="F7" s="373"/>
      <c r="G7" s="624" t="s">
        <v>101</v>
      </c>
      <c r="H7" s="625"/>
      <c r="I7" s="625"/>
      <c r="J7" s="626"/>
      <c r="K7" s="702" t="s">
        <v>261</v>
      </c>
      <c r="L7" s="703"/>
      <c r="M7" s="703"/>
      <c r="N7" s="703"/>
      <c r="O7" s="703"/>
      <c r="P7" s="703"/>
      <c r="Q7" s="703"/>
      <c r="R7" s="704"/>
      <c r="S7" s="624" t="s">
        <v>102</v>
      </c>
      <c r="T7" s="625"/>
      <c r="U7" s="625"/>
      <c r="V7" s="626"/>
      <c r="W7" s="760" t="s">
        <v>253</v>
      </c>
      <c r="X7" s="760"/>
      <c r="Y7" s="760"/>
      <c r="Z7" s="760"/>
      <c r="AA7" s="760"/>
      <c r="AB7" s="760"/>
      <c r="AC7" s="760"/>
      <c r="AD7" s="518" t="s">
        <v>103</v>
      </c>
      <c r="AE7" s="653"/>
      <c r="AF7" s="717">
        <v>36617</v>
      </c>
      <c r="AG7" s="718"/>
      <c r="AH7" s="718"/>
      <c r="AI7" s="718"/>
      <c r="AJ7" s="709">
        <f>AF7</f>
        <v>36617</v>
      </c>
      <c r="AK7" s="709"/>
      <c r="AL7" s="709"/>
      <c r="AM7" s="710"/>
      <c r="AN7" s="72"/>
      <c r="AO7" s="725" t="s">
        <v>104</v>
      </c>
      <c r="AP7" s="678"/>
      <c r="AQ7" s="678"/>
      <c r="AR7" s="678"/>
      <c r="AS7" s="726"/>
      <c r="AU7" s="73"/>
      <c r="AV7" s="73"/>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42"/>
      <c r="DV7" s="442"/>
      <c r="DW7" s="442"/>
      <c r="DX7" s="442"/>
      <c r="DY7" s="442"/>
      <c r="DZ7" s="442"/>
      <c r="EA7" s="442"/>
      <c r="EB7" s="442"/>
      <c r="EC7" s="442"/>
      <c r="ED7" s="442"/>
      <c r="EE7" s="442"/>
      <c r="EF7" s="442"/>
      <c r="EG7" s="442"/>
      <c r="EH7" s="442"/>
      <c r="EI7" s="442"/>
      <c r="EJ7" s="442"/>
      <c r="EK7" s="442"/>
      <c r="EL7" s="442"/>
      <c r="EM7" s="442"/>
      <c r="EN7" s="442"/>
      <c r="EO7" s="442"/>
      <c r="EP7" s="442"/>
      <c r="EQ7" s="442"/>
      <c r="ER7" s="442"/>
      <c r="ES7" s="44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H7" s="442"/>
      <c r="GI7" s="442"/>
      <c r="GJ7" s="442"/>
      <c r="GK7" s="442"/>
      <c r="GL7" s="442"/>
      <c r="GM7" s="442"/>
      <c r="GN7" s="442"/>
      <c r="GO7" s="442"/>
      <c r="GP7" s="442"/>
      <c r="GQ7" s="442"/>
      <c r="GR7" s="442"/>
      <c r="GS7" s="442"/>
      <c r="GT7" s="442"/>
      <c r="GU7" s="442"/>
      <c r="GV7" s="442"/>
      <c r="GW7" s="442"/>
      <c r="GX7" s="442"/>
      <c r="GY7" s="442"/>
      <c r="GZ7" s="442"/>
      <c r="HA7" s="442"/>
      <c r="HB7" s="442"/>
      <c r="HC7" s="442"/>
      <c r="HD7" s="442"/>
      <c r="HE7" s="442"/>
      <c r="HF7" s="442"/>
      <c r="HG7" s="442"/>
      <c r="HH7" s="442"/>
      <c r="HI7" s="442"/>
      <c r="HJ7" s="442"/>
      <c r="HK7" s="442"/>
      <c r="HL7" s="442"/>
      <c r="HM7" s="442"/>
      <c r="HN7" s="442"/>
      <c r="HO7" s="442"/>
      <c r="HP7" s="442"/>
      <c r="HQ7" s="442"/>
      <c r="HR7" s="442"/>
      <c r="HS7" s="442"/>
      <c r="HT7" s="442"/>
      <c r="HU7" s="442"/>
      <c r="HV7" s="442"/>
      <c r="HW7" s="442"/>
      <c r="HX7" s="442"/>
      <c r="HY7" s="442"/>
      <c r="HZ7" s="442"/>
      <c r="IA7" s="442"/>
      <c r="IB7" s="442"/>
      <c r="IC7" s="442"/>
      <c r="ID7" s="442"/>
      <c r="IE7" s="442"/>
      <c r="IF7" s="442"/>
      <c r="IG7" s="442"/>
      <c r="IH7" s="442"/>
      <c r="II7" s="442"/>
      <c r="IJ7" s="442"/>
      <c r="IK7" s="442"/>
      <c r="IL7" s="442"/>
      <c r="IM7" s="442"/>
      <c r="IN7" s="442"/>
      <c r="IO7" s="442"/>
      <c r="IP7" s="442"/>
      <c r="IQ7" s="442"/>
      <c r="IR7" s="442"/>
      <c r="IS7" s="442"/>
      <c r="IT7" s="442"/>
      <c r="IU7" s="442"/>
      <c r="IV7" s="442"/>
      <c r="IW7" s="442"/>
      <c r="IX7" s="442"/>
      <c r="IY7" s="442"/>
      <c r="IZ7" s="442"/>
      <c r="JA7" s="442"/>
      <c r="JB7" s="442"/>
      <c r="JC7" s="442"/>
      <c r="JD7" s="442"/>
      <c r="JE7" s="442"/>
      <c r="JF7" s="442"/>
      <c r="JG7" s="442"/>
      <c r="JH7" s="442"/>
      <c r="JI7" s="442"/>
      <c r="JJ7" s="442"/>
      <c r="JK7" s="442"/>
      <c r="JL7" s="442"/>
      <c r="JM7" s="442"/>
      <c r="JN7" s="442"/>
      <c r="JO7" s="442"/>
      <c r="JP7" s="442"/>
      <c r="JQ7" s="442"/>
      <c r="JR7" s="442"/>
      <c r="JS7" s="442"/>
      <c r="JT7" s="442"/>
      <c r="JU7" s="442"/>
      <c r="JV7" s="442"/>
      <c r="JW7" s="442"/>
      <c r="JX7" s="442"/>
      <c r="JY7" s="442"/>
      <c r="JZ7" s="442"/>
      <c r="KA7" s="442"/>
      <c r="KB7" s="442"/>
      <c r="KC7" s="442"/>
      <c r="KD7" s="442"/>
      <c r="KE7" s="442"/>
      <c r="KF7" s="442"/>
      <c r="KG7" s="442"/>
      <c r="KH7" s="442"/>
      <c r="KI7" s="442"/>
      <c r="KJ7" s="442"/>
      <c r="KK7" s="442"/>
      <c r="KL7" s="442"/>
      <c r="KM7" s="442"/>
      <c r="KN7" s="442"/>
      <c r="KO7" s="442"/>
      <c r="KP7" s="442"/>
      <c r="KQ7" s="442"/>
      <c r="KR7" s="442"/>
      <c r="KS7" s="442"/>
      <c r="KT7" s="442"/>
      <c r="KU7" s="442"/>
      <c r="KV7" s="442"/>
      <c r="KW7" s="442"/>
      <c r="KX7" s="442"/>
      <c r="KY7" s="442"/>
      <c r="KZ7" s="442"/>
      <c r="LA7" s="442"/>
      <c r="LB7" s="442"/>
      <c r="LC7" s="442"/>
      <c r="LD7" s="442"/>
      <c r="LE7" s="442"/>
      <c r="LF7" s="442"/>
      <c r="LG7" s="442"/>
      <c r="LH7" s="442"/>
      <c r="LI7" s="442"/>
      <c r="LJ7" s="442"/>
      <c r="LK7" s="442"/>
      <c r="LL7" s="442"/>
      <c r="LM7" s="442"/>
      <c r="LN7" s="442"/>
      <c r="LO7" s="442"/>
      <c r="LP7" s="442"/>
      <c r="LQ7" s="442"/>
      <c r="LR7" s="442"/>
      <c r="LS7" s="442"/>
      <c r="LT7" s="442"/>
      <c r="LU7" s="442"/>
      <c r="LV7" s="442"/>
      <c r="LW7" s="442"/>
      <c r="LX7" s="442"/>
      <c r="LY7" s="442"/>
      <c r="LZ7" s="442"/>
      <c r="MA7" s="442"/>
      <c r="MB7" s="442"/>
      <c r="MC7" s="442"/>
      <c r="MD7" s="442"/>
      <c r="ME7" s="442"/>
      <c r="MF7" s="442"/>
      <c r="MG7" s="442"/>
      <c r="MH7" s="442"/>
      <c r="MI7" s="442"/>
      <c r="MJ7" s="442"/>
      <c r="MK7" s="442"/>
      <c r="ML7" s="442"/>
      <c r="MM7" s="442"/>
      <c r="MN7" s="442"/>
      <c r="MO7" s="442"/>
      <c r="MP7" s="442"/>
      <c r="MQ7" s="442"/>
      <c r="MR7" s="442"/>
      <c r="MS7" s="442"/>
      <c r="MT7" s="442"/>
      <c r="MU7" s="442"/>
      <c r="MV7" s="442"/>
      <c r="MW7" s="442"/>
      <c r="MX7" s="442"/>
      <c r="MY7" s="442"/>
      <c r="MZ7" s="442"/>
      <c r="NA7" s="442"/>
      <c r="NB7" s="442"/>
      <c r="NC7" s="442"/>
      <c r="ND7" s="442"/>
      <c r="NE7" s="442"/>
      <c r="NF7" s="442"/>
      <c r="NG7" s="442"/>
      <c r="NH7" s="442"/>
      <c r="NI7" s="442"/>
      <c r="NJ7" s="442"/>
      <c r="NK7" s="442"/>
      <c r="NL7" s="442"/>
      <c r="NM7" s="442"/>
      <c r="NN7" s="442"/>
      <c r="NO7" s="442"/>
      <c r="NP7" s="442"/>
      <c r="NQ7" s="442"/>
      <c r="NR7" s="442"/>
      <c r="NS7" s="442"/>
      <c r="NT7" s="442"/>
      <c r="NU7" s="442"/>
      <c r="NV7" s="442"/>
      <c r="NW7" s="442"/>
      <c r="NX7" s="442"/>
      <c r="NY7" s="442"/>
      <c r="NZ7" s="442"/>
      <c r="OA7" s="442"/>
      <c r="OB7" s="442"/>
      <c r="OC7" s="442"/>
      <c r="OD7" s="442"/>
      <c r="OE7" s="442"/>
      <c r="OF7" s="442"/>
      <c r="OG7" s="442"/>
      <c r="OH7" s="442"/>
      <c r="OI7" s="442"/>
      <c r="OJ7" s="442"/>
      <c r="OK7" s="442"/>
      <c r="OL7" s="442"/>
      <c r="OM7" s="442"/>
      <c r="ON7" s="442"/>
      <c r="OO7" s="442"/>
      <c r="OP7" s="442"/>
      <c r="OQ7" s="442"/>
      <c r="OR7" s="442"/>
      <c r="OS7" s="442"/>
      <c r="OT7" s="442"/>
      <c r="OU7" s="442"/>
      <c r="OV7" s="442"/>
      <c r="OW7" s="442"/>
      <c r="OX7" s="442"/>
      <c r="OY7" s="442"/>
      <c r="OZ7" s="442"/>
      <c r="PA7" s="442"/>
      <c r="PB7" s="442"/>
      <c r="PC7" s="442"/>
      <c r="PD7" s="442"/>
      <c r="PE7" s="442"/>
      <c r="PF7" s="442"/>
      <c r="PG7" s="442"/>
      <c r="PH7" s="442"/>
      <c r="PI7" s="442"/>
      <c r="PJ7" s="442"/>
      <c r="PK7" s="442"/>
      <c r="PL7" s="442"/>
      <c r="PM7" s="442"/>
      <c r="PN7" s="442"/>
      <c r="PO7" s="442"/>
      <c r="PP7" s="442"/>
      <c r="PQ7" s="442"/>
      <c r="PR7" s="442"/>
      <c r="PS7" s="442"/>
      <c r="PT7" s="442"/>
      <c r="PU7" s="442"/>
      <c r="PV7" s="442"/>
      <c r="PW7" s="442"/>
      <c r="PX7" s="442"/>
      <c r="PY7" s="442"/>
      <c r="PZ7" s="442"/>
      <c r="QA7" s="442"/>
      <c r="QB7" s="442"/>
      <c r="QC7" s="442"/>
      <c r="QD7" s="442"/>
      <c r="QE7" s="442"/>
      <c r="QF7" s="442"/>
      <c r="QG7" s="442"/>
      <c r="QH7" s="442"/>
      <c r="QI7" s="442"/>
      <c r="QJ7" s="442"/>
      <c r="QK7" s="442"/>
      <c r="QL7" s="442"/>
      <c r="QM7" s="442"/>
      <c r="QN7" s="442"/>
      <c r="QO7" s="442"/>
      <c r="QP7" s="442"/>
      <c r="QQ7" s="442"/>
      <c r="QR7" s="442"/>
      <c r="QS7" s="442"/>
      <c r="QT7" s="442"/>
      <c r="QU7" s="442"/>
      <c r="QV7" s="442"/>
      <c r="QW7" s="442"/>
      <c r="QX7" s="442"/>
      <c r="QY7" s="442"/>
      <c r="QZ7" s="442"/>
      <c r="RA7" s="442"/>
      <c r="RB7" s="442"/>
      <c r="RC7" s="442"/>
      <c r="RD7" s="442"/>
      <c r="RE7" s="442"/>
      <c r="RF7" s="442"/>
      <c r="RG7" s="442"/>
      <c r="RH7" s="442"/>
      <c r="RI7" s="442"/>
      <c r="RJ7" s="442"/>
      <c r="RK7" s="442"/>
      <c r="RL7" s="442"/>
      <c r="RM7" s="442"/>
      <c r="RN7" s="442"/>
      <c r="RO7" s="442"/>
      <c r="RP7" s="442"/>
      <c r="RQ7" s="442"/>
      <c r="RR7" s="442"/>
      <c r="RS7" s="442"/>
      <c r="RT7" s="442"/>
      <c r="RU7" s="442"/>
      <c r="RV7" s="442"/>
      <c r="RW7" s="442"/>
      <c r="RX7" s="442"/>
      <c r="RY7" s="442"/>
      <c r="RZ7" s="442"/>
      <c r="SA7" s="442"/>
      <c r="SB7" s="442"/>
      <c r="SC7" s="442"/>
      <c r="SD7" s="442"/>
      <c r="SE7" s="442"/>
      <c r="SF7" s="442"/>
      <c r="SG7" s="442"/>
      <c r="SH7" s="442"/>
      <c r="SI7" s="442"/>
      <c r="SJ7" s="442"/>
      <c r="SK7" s="442"/>
      <c r="SL7" s="442"/>
      <c r="SM7" s="442"/>
      <c r="SN7" s="442"/>
      <c r="SO7" s="442"/>
      <c r="SP7" s="442"/>
      <c r="SQ7" s="442"/>
      <c r="SR7" s="442"/>
      <c r="SS7" s="442"/>
      <c r="ST7" s="442"/>
      <c r="SU7" s="442"/>
      <c r="SV7" s="442"/>
      <c r="SW7" s="442"/>
      <c r="SX7" s="442"/>
      <c r="SY7" s="442"/>
      <c r="SZ7" s="442"/>
      <c r="TA7" s="442"/>
      <c r="TB7" s="442"/>
      <c r="TC7" s="442"/>
      <c r="TD7" s="442"/>
      <c r="TE7" s="442"/>
      <c r="TF7" s="442"/>
      <c r="TG7" s="442"/>
      <c r="TH7" s="442"/>
      <c r="TI7" s="442"/>
      <c r="TJ7" s="442"/>
      <c r="TK7" s="442"/>
      <c r="TL7" s="442"/>
      <c r="TM7" s="442"/>
      <c r="TN7" s="442"/>
      <c r="TO7" s="442"/>
      <c r="TP7" s="442"/>
      <c r="TQ7" s="442"/>
      <c r="TR7" s="442"/>
      <c r="TS7" s="442"/>
      <c r="TT7" s="442"/>
      <c r="TU7" s="442"/>
      <c r="TV7" s="442"/>
      <c r="TW7" s="442"/>
      <c r="TX7" s="442"/>
      <c r="TY7" s="442"/>
      <c r="TZ7" s="442"/>
      <c r="UA7" s="442"/>
      <c r="UB7" s="442"/>
      <c r="UC7" s="442"/>
      <c r="UD7" s="442"/>
      <c r="UE7" s="442"/>
      <c r="UF7" s="442"/>
      <c r="UG7" s="442"/>
      <c r="UH7" s="442"/>
      <c r="UI7" s="442"/>
      <c r="UJ7" s="442"/>
      <c r="UK7" s="442"/>
      <c r="UL7" s="442"/>
      <c r="UM7" s="442"/>
      <c r="UN7" s="442"/>
      <c r="UO7" s="442"/>
      <c r="UP7" s="442"/>
      <c r="UQ7" s="442"/>
      <c r="UR7" s="442"/>
      <c r="US7" s="442"/>
      <c r="UT7" s="442"/>
      <c r="UU7" s="442"/>
      <c r="UV7" s="442"/>
      <c r="UW7" s="442"/>
      <c r="UX7" s="442"/>
      <c r="UY7" s="442"/>
      <c r="UZ7" s="442"/>
      <c r="VA7" s="442"/>
      <c r="VB7" s="442"/>
      <c r="VC7" s="442"/>
      <c r="VD7" s="442"/>
      <c r="VE7" s="442"/>
      <c r="VF7" s="442"/>
      <c r="VG7" s="442"/>
      <c r="VH7" s="442"/>
    </row>
    <row r="8" spans="1:580" s="70" customFormat="1" ht="14.1" customHeight="1">
      <c r="A8" s="373"/>
      <c r="B8" s="639"/>
      <c r="C8" s="640"/>
      <c r="D8" s="641"/>
      <c r="E8" s="373"/>
      <c r="F8" s="373"/>
      <c r="G8" s="627"/>
      <c r="H8" s="628"/>
      <c r="I8" s="628"/>
      <c r="J8" s="629"/>
      <c r="K8" s="705"/>
      <c r="L8" s="706"/>
      <c r="M8" s="706"/>
      <c r="N8" s="706"/>
      <c r="O8" s="706"/>
      <c r="P8" s="706"/>
      <c r="Q8" s="706"/>
      <c r="R8" s="707"/>
      <c r="S8" s="627" t="s">
        <v>105</v>
      </c>
      <c r="T8" s="628"/>
      <c r="U8" s="628"/>
      <c r="V8" s="629"/>
      <c r="W8" s="760"/>
      <c r="X8" s="760"/>
      <c r="Y8" s="760"/>
      <c r="Z8" s="760"/>
      <c r="AA8" s="760"/>
      <c r="AB8" s="760"/>
      <c r="AC8" s="760"/>
      <c r="AD8" s="527" t="s">
        <v>106</v>
      </c>
      <c r="AE8" s="528"/>
      <c r="AF8" s="719"/>
      <c r="AG8" s="720"/>
      <c r="AH8" s="720"/>
      <c r="AI8" s="720"/>
      <c r="AJ8" s="711"/>
      <c r="AK8" s="711"/>
      <c r="AL8" s="711"/>
      <c r="AM8" s="712"/>
      <c r="AN8" s="72"/>
      <c r="AO8" s="727"/>
      <c r="AP8" s="679"/>
      <c r="AQ8" s="679"/>
      <c r="AR8" s="679"/>
      <c r="AS8" s="728"/>
      <c r="AU8" s="73"/>
      <c r="AV8" s="73"/>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2"/>
      <c r="GU8" s="442"/>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2"/>
      <c r="ID8" s="442"/>
      <c r="IE8" s="442"/>
      <c r="IF8" s="442"/>
      <c r="IG8" s="442"/>
      <c r="IH8" s="442"/>
      <c r="II8" s="442"/>
      <c r="IJ8" s="442"/>
      <c r="IK8" s="442"/>
      <c r="IL8" s="442"/>
      <c r="IM8" s="442"/>
      <c r="IN8" s="442"/>
      <c r="IO8" s="442"/>
      <c r="IP8" s="442"/>
      <c r="IQ8" s="442"/>
      <c r="IR8" s="442"/>
      <c r="IS8" s="442"/>
      <c r="IT8" s="442"/>
      <c r="IU8" s="442"/>
      <c r="IV8" s="442"/>
      <c r="IW8" s="442"/>
      <c r="IX8" s="442"/>
      <c r="IY8" s="442"/>
      <c r="IZ8" s="442"/>
      <c r="JA8" s="442"/>
      <c r="JB8" s="442"/>
      <c r="JC8" s="442"/>
      <c r="JD8" s="442"/>
      <c r="JE8" s="442"/>
      <c r="JF8" s="442"/>
      <c r="JG8" s="442"/>
      <c r="JH8" s="442"/>
      <c r="JI8" s="442"/>
      <c r="JJ8" s="442"/>
      <c r="JK8" s="442"/>
      <c r="JL8" s="442"/>
      <c r="JM8" s="442"/>
      <c r="JN8" s="442"/>
      <c r="JO8" s="442"/>
      <c r="JP8" s="442"/>
      <c r="JQ8" s="442"/>
      <c r="JR8" s="442"/>
      <c r="JS8" s="442"/>
      <c r="JT8" s="442"/>
      <c r="JU8" s="442"/>
      <c r="JV8" s="442"/>
      <c r="JW8" s="442"/>
      <c r="JX8" s="442"/>
      <c r="JY8" s="442"/>
      <c r="JZ8" s="442"/>
      <c r="KA8" s="442"/>
      <c r="KB8" s="442"/>
      <c r="KC8" s="442"/>
      <c r="KD8" s="442"/>
      <c r="KE8" s="442"/>
      <c r="KF8" s="442"/>
      <c r="KG8" s="442"/>
      <c r="KH8" s="442"/>
      <c r="KI8" s="442"/>
      <c r="KJ8" s="442"/>
      <c r="KK8" s="442"/>
      <c r="KL8" s="442"/>
      <c r="KM8" s="442"/>
      <c r="KN8" s="442"/>
      <c r="KO8" s="442"/>
      <c r="KP8" s="442"/>
      <c r="KQ8" s="442"/>
      <c r="KR8" s="442"/>
      <c r="KS8" s="442"/>
      <c r="KT8" s="442"/>
      <c r="KU8" s="442"/>
      <c r="KV8" s="442"/>
      <c r="KW8" s="442"/>
      <c r="KX8" s="442"/>
      <c r="KY8" s="442"/>
      <c r="KZ8" s="442"/>
      <c r="LA8" s="442"/>
      <c r="LB8" s="442"/>
      <c r="LC8" s="442"/>
      <c r="LD8" s="442"/>
      <c r="LE8" s="442"/>
      <c r="LF8" s="442"/>
      <c r="LG8" s="442"/>
      <c r="LH8" s="442"/>
      <c r="LI8" s="442"/>
      <c r="LJ8" s="442"/>
      <c r="LK8" s="442"/>
      <c r="LL8" s="442"/>
      <c r="LM8" s="442"/>
      <c r="LN8" s="442"/>
      <c r="LO8" s="442"/>
      <c r="LP8" s="442"/>
      <c r="LQ8" s="442"/>
      <c r="LR8" s="442"/>
      <c r="LS8" s="442"/>
      <c r="LT8" s="442"/>
      <c r="LU8" s="442"/>
      <c r="LV8" s="442"/>
      <c r="LW8" s="442"/>
      <c r="LX8" s="442"/>
      <c r="LY8" s="442"/>
      <c r="LZ8" s="442"/>
      <c r="MA8" s="442"/>
      <c r="MB8" s="442"/>
      <c r="MC8" s="442"/>
      <c r="MD8" s="442"/>
      <c r="ME8" s="442"/>
      <c r="MF8" s="442"/>
      <c r="MG8" s="442"/>
      <c r="MH8" s="442"/>
      <c r="MI8" s="442"/>
      <c r="MJ8" s="442"/>
      <c r="MK8" s="442"/>
      <c r="ML8" s="442"/>
      <c r="MM8" s="442"/>
      <c r="MN8" s="442"/>
      <c r="MO8" s="442"/>
      <c r="MP8" s="442"/>
      <c r="MQ8" s="442"/>
      <c r="MR8" s="442"/>
      <c r="MS8" s="442"/>
      <c r="MT8" s="442"/>
      <c r="MU8" s="442"/>
      <c r="MV8" s="442"/>
      <c r="MW8" s="442"/>
      <c r="MX8" s="442"/>
      <c r="MY8" s="442"/>
      <c r="MZ8" s="442"/>
      <c r="NA8" s="442"/>
      <c r="NB8" s="442"/>
      <c r="NC8" s="442"/>
      <c r="ND8" s="442"/>
      <c r="NE8" s="442"/>
      <c r="NF8" s="442"/>
      <c r="NG8" s="442"/>
      <c r="NH8" s="442"/>
      <c r="NI8" s="442"/>
      <c r="NJ8" s="442"/>
      <c r="NK8" s="442"/>
      <c r="NL8" s="442"/>
      <c r="NM8" s="442"/>
      <c r="NN8" s="442"/>
      <c r="NO8" s="442"/>
      <c r="NP8" s="442"/>
      <c r="NQ8" s="442"/>
      <c r="NR8" s="442"/>
      <c r="NS8" s="442"/>
      <c r="NT8" s="442"/>
      <c r="NU8" s="442"/>
      <c r="NV8" s="442"/>
      <c r="NW8" s="442"/>
      <c r="NX8" s="442"/>
      <c r="NY8" s="442"/>
      <c r="NZ8" s="442"/>
      <c r="OA8" s="442"/>
      <c r="OB8" s="442"/>
      <c r="OC8" s="442"/>
      <c r="OD8" s="442"/>
      <c r="OE8" s="442"/>
      <c r="OF8" s="442"/>
      <c r="OG8" s="442"/>
      <c r="OH8" s="442"/>
      <c r="OI8" s="442"/>
      <c r="OJ8" s="442"/>
      <c r="OK8" s="442"/>
      <c r="OL8" s="442"/>
      <c r="OM8" s="442"/>
      <c r="ON8" s="442"/>
      <c r="OO8" s="442"/>
      <c r="OP8" s="442"/>
      <c r="OQ8" s="442"/>
      <c r="OR8" s="442"/>
      <c r="OS8" s="442"/>
      <c r="OT8" s="442"/>
      <c r="OU8" s="442"/>
      <c r="OV8" s="442"/>
      <c r="OW8" s="442"/>
      <c r="OX8" s="442"/>
      <c r="OY8" s="442"/>
      <c r="OZ8" s="442"/>
      <c r="PA8" s="442"/>
      <c r="PB8" s="442"/>
      <c r="PC8" s="442"/>
      <c r="PD8" s="442"/>
      <c r="PE8" s="442"/>
      <c r="PF8" s="442"/>
      <c r="PG8" s="442"/>
      <c r="PH8" s="442"/>
      <c r="PI8" s="442"/>
      <c r="PJ8" s="442"/>
      <c r="PK8" s="442"/>
      <c r="PL8" s="442"/>
      <c r="PM8" s="442"/>
      <c r="PN8" s="442"/>
      <c r="PO8" s="442"/>
      <c r="PP8" s="442"/>
      <c r="PQ8" s="442"/>
      <c r="PR8" s="442"/>
      <c r="PS8" s="442"/>
      <c r="PT8" s="442"/>
      <c r="PU8" s="442"/>
      <c r="PV8" s="442"/>
      <c r="PW8" s="442"/>
      <c r="PX8" s="442"/>
      <c r="PY8" s="442"/>
      <c r="PZ8" s="442"/>
      <c r="QA8" s="442"/>
      <c r="QB8" s="442"/>
      <c r="QC8" s="442"/>
      <c r="QD8" s="442"/>
      <c r="QE8" s="442"/>
      <c r="QF8" s="442"/>
      <c r="QG8" s="442"/>
      <c r="QH8" s="442"/>
      <c r="QI8" s="442"/>
      <c r="QJ8" s="442"/>
      <c r="QK8" s="442"/>
      <c r="QL8" s="442"/>
      <c r="QM8" s="442"/>
      <c r="QN8" s="442"/>
      <c r="QO8" s="442"/>
      <c r="QP8" s="442"/>
      <c r="QQ8" s="442"/>
      <c r="QR8" s="442"/>
      <c r="QS8" s="442"/>
      <c r="QT8" s="442"/>
      <c r="QU8" s="442"/>
      <c r="QV8" s="442"/>
      <c r="QW8" s="442"/>
      <c r="QX8" s="442"/>
      <c r="QY8" s="442"/>
      <c r="QZ8" s="442"/>
      <c r="RA8" s="442"/>
      <c r="RB8" s="442"/>
      <c r="RC8" s="442"/>
      <c r="RD8" s="442"/>
      <c r="RE8" s="442"/>
      <c r="RF8" s="442"/>
      <c r="RG8" s="442"/>
      <c r="RH8" s="442"/>
      <c r="RI8" s="442"/>
      <c r="RJ8" s="442"/>
      <c r="RK8" s="442"/>
      <c r="RL8" s="442"/>
      <c r="RM8" s="442"/>
      <c r="RN8" s="442"/>
      <c r="RO8" s="442"/>
      <c r="RP8" s="442"/>
      <c r="RQ8" s="442"/>
      <c r="RR8" s="442"/>
      <c r="RS8" s="442"/>
      <c r="RT8" s="442"/>
      <c r="RU8" s="442"/>
      <c r="RV8" s="442"/>
      <c r="RW8" s="442"/>
      <c r="RX8" s="442"/>
      <c r="RY8" s="442"/>
      <c r="RZ8" s="442"/>
      <c r="SA8" s="442"/>
      <c r="SB8" s="442"/>
      <c r="SC8" s="442"/>
      <c r="SD8" s="442"/>
      <c r="SE8" s="442"/>
      <c r="SF8" s="442"/>
      <c r="SG8" s="442"/>
      <c r="SH8" s="442"/>
      <c r="SI8" s="442"/>
      <c r="SJ8" s="442"/>
      <c r="SK8" s="442"/>
      <c r="SL8" s="442"/>
      <c r="SM8" s="442"/>
      <c r="SN8" s="442"/>
      <c r="SO8" s="442"/>
      <c r="SP8" s="442"/>
      <c r="SQ8" s="442"/>
      <c r="SR8" s="442"/>
      <c r="SS8" s="442"/>
      <c r="ST8" s="442"/>
      <c r="SU8" s="442"/>
      <c r="SV8" s="442"/>
      <c r="SW8" s="442"/>
      <c r="SX8" s="442"/>
      <c r="SY8" s="442"/>
      <c r="SZ8" s="442"/>
      <c r="TA8" s="442"/>
      <c r="TB8" s="442"/>
      <c r="TC8" s="442"/>
      <c r="TD8" s="442"/>
      <c r="TE8" s="442"/>
      <c r="TF8" s="442"/>
      <c r="TG8" s="442"/>
      <c r="TH8" s="442"/>
      <c r="TI8" s="442"/>
      <c r="TJ8" s="442"/>
      <c r="TK8" s="442"/>
      <c r="TL8" s="442"/>
      <c r="TM8" s="442"/>
      <c r="TN8" s="442"/>
      <c r="TO8" s="442"/>
      <c r="TP8" s="442"/>
      <c r="TQ8" s="442"/>
      <c r="TR8" s="442"/>
      <c r="TS8" s="442"/>
      <c r="TT8" s="442"/>
      <c r="TU8" s="442"/>
      <c r="TV8" s="442"/>
      <c r="TW8" s="442"/>
      <c r="TX8" s="442"/>
      <c r="TY8" s="442"/>
      <c r="TZ8" s="442"/>
      <c r="UA8" s="442"/>
      <c r="UB8" s="442"/>
      <c r="UC8" s="442"/>
      <c r="UD8" s="442"/>
      <c r="UE8" s="442"/>
      <c r="UF8" s="442"/>
      <c r="UG8" s="442"/>
      <c r="UH8" s="442"/>
      <c r="UI8" s="442"/>
      <c r="UJ8" s="442"/>
      <c r="UK8" s="442"/>
      <c r="UL8" s="442"/>
      <c r="UM8" s="442"/>
      <c r="UN8" s="442"/>
      <c r="UO8" s="442"/>
      <c r="UP8" s="442"/>
      <c r="UQ8" s="442"/>
      <c r="UR8" s="442"/>
      <c r="US8" s="442"/>
      <c r="UT8" s="442"/>
      <c r="UU8" s="442"/>
      <c r="UV8" s="442"/>
      <c r="UW8" s="442"/>
      <c r="UX8" s="442"/>
      <c r="UY8" s="442"/>
      <c r="UZ8" s="442"/>
      <c r="VA8" s="442"/>
      <c r="VB8" s="442"/>
      <c r="VC8" s="442"/>
      <c r="VD8" s="442"/>
      <c r="VE8" s="442"/>
      <c r="VF8" s="442"/>
      <c r="VG8" s="442"/>
      <c r="VH8" s="442"/>
    </row>
    <row r="9" spans="1:580" s="70" customFormat="1" ht="14.1" customHeight="1">
      <c r="A9" s="373"/>
      <c r="B9" s="642"/>
      <c r="C9" s="643"/>
      <c r="D9" s="644"/>
      <c r="E9" s="373"/>
      <c r="F9" s="373"/>
      <c r="G9" s="651" t="s">
        <v>107</v>
      </c>
      <c r="H9" s="652"/>
      <c r="I9" s="652"/>
      <c r="J9" s="653"/>
      <c r="K9" s="697" t="s">
        <v>251</v>
      </c>
      <c r="L9" s="698"/>
      <c r="M9" s="698"/>
      <c r="N9" s="699"/>
      <c r="O9" s="700" t="s">
        <v>252</v>
      </c>
      <c r="P9" s="698"/>
      <c r="Q9" s="698"/>
      <c r="R9" s="701"/>
      <c r="S9" s="624" t="s">
        <v>108</v>
      </c>
      <c r="T9" s="625"/>
      <c r="U9" s="625"/>
      <c r="V9" s="626"/>
      <c r="W9" s="717">
        <v>29312</v>
      </c>
      <c r="X9" s="718"/>
      <c r="Y9" s="718"/>
      <c r="Z9" s="718"/>
      <c r="AA9" s="718"/>
      <c r="AB9" s="718"/>
      <c r="AC9" s="718"/>
      <c r="AD9" s="718"/>
      <c r="AE9" s="718"/>
      <c r="AF9" s="718"/>
      <c r="AG9" s="718"/>
      <c r="AH9" s="718"/>
      <c r="AI9" s="718"/>
      <c r="AJ9" s="715" t="s">
        <v>226</v>
      </c>
      <c r="AK9" s="755">
        <f>DATEDIF(W9,AI11,"Y")</f>
        <v>44</v>
      </c>
      <c r="AL9" s="755"/>
      <c r="AM9" s="713" t="s">
        <v>227</v>
      </c>
      <c r="AN9" s="72"/>
      <c r="AO9" s="764"/>
      <c r="AP9" s="672"/>
      <c r="AQ9" s="678" t="s">
        <v>109</v>
      </c>
      <c r="AR9" s="672"/>
      <c r="AS9" s="673"/>
      <c r="AU9" s="73"/>
      <c r="AV9" s="73"/>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2"/>
      <c r="GU9" s="442"/>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2"/>
      <c r="ID9" s="442"/>
      <c r="IE9" s="442"/>
      <c r="IF9" s="442"/>
      <c r="IG9" s="442"/>
      <c r="IH9" s="442"/>
      <c r="II9" s="442"/>
      <c r="IJ9" s="442"/>
      <c r="IK9" s="442"/>
      <c r="IL9" s="442"/>
      <c r="IM9" s="442"/>
      <c r="IN9" s="442"/>
      <c r="IO9" s="442"/>
      <c r="IP9" s="442"/>
      <c r="IQ9" s="442"/>
      <c r="IR9" s="442"/>
      <c r="IS9" s="442"/>
      <c r="IT9" s="442"/>
      <c r="IU9" s="442"/>
      <c r="IV9" s="442"/>
      <c r="IW9" s="442"/>
      <c r="IX9" s="442"/>
      <c r="IY9" s="442"/>
      <c r="IZ9" s="442"/>
      <c r="JA9" s="442"/>
      <c r="JB9" s="442"/>
      <c r="JC9" s="442"/>
      <c r="JD9" s="442"/>
      <c r="JE9" s="442"/>
      <c r="JF9" s="442"/>
      <c r="JG9" s="442"/>
      <c r="JH9" s="442"/>
      <c r="JI9" s="442"/>
      <c r="JJ9" s="442"/>
      <c r="JK9" s="442"/>
      <c r="JL9" s="442"/>
      <c r="JM9" s="442"/>
      <c r="JN9" s="442"/>
      <c r="JO9" s="442"/>
      <c r="JP9" s="442"/>
      <c r="JQ9" s="442"/>
      <c r="JR9" s="442"/>
      <c r="JS9" s="442"/>
      <c r="JT9" s="442"/>
      <c r="JU9" s="442"/>
      <c r="JV9" s="442"/>
      <c r="JW9" s="442"/>
      <c r="JX9" s="442"/>
      <c r="JY9" s="442"/>
      <c r="JZ9" s="442"/>
      <c r="KA9" s="442"/>
      <c r="KB9" s="442"/>
      <c r="KC9" s="442"/>
      <c r="KD9" s="442"/>
      <c r="KE9" s="442"/>
      <c r="KF9" s="442"/>
      <c r="KG9" s="442"/>
      <c r="KH9" s="442"/>
      <c r="KI9" s="442"/>
      <c r="KJ9" s="442"/>
      <c r="KK9" s="442"/>
      <c r="KL9" s="442"/>
      <c r="KM9" s="442"/>
      <c r="KN9" s="442"/>
      <c r="KO9" s="442"/>
      <c r="KP9" s="442"/>
      <c r="KQ9" s="442"/>
      <c r="KR9" s="442"/>
      <c r="KS9" s="442"/>
      <c r="KT9" s="442"/>
      <c r="KU9" s="442"/>
      <c r="KV9" s="442"/>
      <c r="KW9" s="442"/>
      <c r="KX9" s="442"/>
      <c r="KY9" s="442"/>
      <c r="KZ9" s="442"/>
      <c r="LA9" s="442"/>
      <c r="LB9" s="442"/>
      <c r="LC9" s="442"/>
      <c r="LD9" s="442"/>
      <c r="LE9" s="442"/>
      <c r="LF9" s="442"/>
      <c r="LG9" s="442"/>
      <c r="LH9" s="442"/>
      <c r="LI9" s="442"/>
      <c r="LJ9" s="442"/>
      <c r="LK9" s="442"/>
      <c r="LL9" s="442"/>
      <c r="LM9" s="442"/>
      <c r="LN9" s="442"/>
      <c r="LO9" s="442"/>
      <c r="LP9" s="442"/>
      <c r="LQ9" s="442"/>
      <c r="LR9" s="442"/>
      <c r="LS9" s="442"/>
      <c r="LT9" s="442"/>
      <c r="LU9" s="442"/>
      <c r="LV9" s="442"/>
      <c r="LW9" s="442"/>
      <c r="LX9" s="442"/>
      <c r="LY9" s="442"/>
      <c r="LZ9" s="442"/>
      <c r="MA9" s="442"/>
      <c r="MB9" s="442"/>
      <c r="MC9" s="442"/>
      <c r="MD9" s="442"/>
      <c r="ME9" s="442"/>
      <c r="MF9" s="442"/>
      <c r="MG9" s="442"/>
      <c r="MH9" s="442"/>
      <c r="MI9" s="442"/>
      <c r="MJ9" s="442"/>
      <c r="MK9" s="442"/>
      <c r="ML9" s="442"/>
      <c r="MM9" s="442"/>
      <c r="MN9" s="442"/>
      <c r="MO9" s="442"/>
      <c r="MP9" s="442"/>
      <c r="MQ9" s="442"/>
      <c r="MR9" s="442"/>
      <c r="MS9" s="442"/>
      <c r="MT9" s="442"/>
      <c r="MU9" s="442"/>
      <c r="MV9" s="442"/>
      <c r="MW9" s="442"/>
      <c r="MX9" s="442"/>
      <c r="MY9" s="442"/>
      <c r="MZ9" s="442"/>
      <c r="NA9" s="442"/>
      <c r="NB9" s="442"/>
      <c r="NC9" s="442"/>
      <c r="ND9" s="442"/>
      <c r="NE9" s="442"/>
      <c r="NF9" s="442"/>
      <c r="NG9" s="442"/>
      <c r="NH9" s="442"/>
      <c r="NI9" s="442"/>
      <c r="NJ9" s="442"/>
      <c r="NK9" s="442"/>
      <c r="NL9" s="442"/>
      <c r="NM9" s="442"/>
      <c r="NN9" s="442"/>
      <c r="NO9" s="442"/>
      <c r="NP9" s="442"/>
      <c r="NQ9" s="442"/>
      <c r="NR9" s="442"/>
      <c r="NS9" s="442"/>
      <c r="NT9" s="442"/>
      <c r="NU9" s="442"/>
      <c r="NV9" s="442"/>
      <c r="NW9" s="442"/>
      <c r="NX9" s="442"/>
      <c r="NY9" s="442"/>
      <c r="NZ9" s="442"/>
      <c r="OA9" s="442"/>
      <c r="OB9" s="442"/>
      <c r="OC9" s="442"/>
      <c r="OD9" s="442"/>
      <c r="OE9" s="442"/>
      <c r="OF9" s="442"/>
      <c r="OG9" s="442"/>
      <c r="OH9" s="442"/>
      <c r="OI9" s="442"/>
      <c r="OJ9" s="442"/>
      <c r="OK9" s="442"/>
      <c r="OL9" s="442"/>
      <c r="OM9" s="442"/>
      <c r="ON9" s="442"/>
      <c r="OO9" s="442"/>
      <c r="OP9" s="442"/>
      <c r="OQ9" s="442"/>
      <c r="OR9" s="442"/>
      <c r="OS9" s="442"/>
      <c r="OT9" s="442"/>
      <c r="OU9" s="442"/>
      <c r="OV9" s="442"/>
      <c r="OW9" s="442"/>
      <c r="OX9" s="442"/>
      <c r="OY9" s="442"/>
      <c r="OZ9" s="442"/>
      <c r="PA9" s="442"/>
      <c r="PB9" s="442"/>
      <c r="PC9" s="442"/>
      <c r="PD9" s="442"/>
      <c r="PE9" s="442"/>
      <c r="PF9" s="442"/>
      <c r="PG9" s="442"/>
      <c r="PH9" s="442"/>
      <c r="PI9" s="442"/>
      <c r="PJ9" s="442"/>
      <c r="PK9" s="442"/>
      <c r="PL9" s="442"/>
      <c r="PM9" s="442"/>
      <c r="PN9" s="442"/>
      <c r="PO9" s="442"/>
      <c r="PP9" s="442"/>
      <c r="PQ9" s="442"/>
      <c r="PR9" s="442"/>
      <c r="PS9" s="442"/>
      <c r="PT9" s="442"/>
      <c r="PU9" s="442"/>
      <c r="PV9" s="442"/>
      <c r="PW9" s="442"/>
      <c r="PX9" s="442"/>
      <c r="PY9" s="442"/>
      <c r="PZ9" s="442"/>
      <c r="QA9" s="442"/>
      <c r="QB9" s="442"/>
      <c r="QC9" s="442"/>
      <c r="QD9" s="442"/>
      <c r="QE9" s="442"/>
      <c r="QF9" s="442"/>
      <c r="QG9" s="442"/>
      <c r="QH9" s="442"/>
      <c r="QI9" s="442"/>
      <c r="QJ9" s="442"/>
      <c r="QK9" s="442"/>
      <c r="QL9" s="442"/>
      <c r="QM9" s="442"/>
      <c r="QN9" s="442"/>
      <c r="QO9" s="442"/>
      <c r="QP9" s="442"/>
      <c r="QQ9" s="442"/>
      <c r="QR9" s="442"/>
      <c r="QS9" s="442"/>
      <c r="QT9" s="442"/>
      <c r="QU9" s="442"/>
      <c r="QV9" s="442"/>
      <c r="QW9" s="442"/>
      <c r="QX9" s="442"/>
      <c r="QY9" s="442"/>
      <c r="QZ9" s="442"/>
      <c r="RA9" s="442"/>
      <c r="RB9" s="442"/>
      <c r="RC9" s="442"/>
      <c r="RD9" s="442"/>
      <c r="RE9" s="442"/>
      <c r="RF9" s="442"/>
      <c r="RG9" s="442"/>
      <c r="RH9" s="442"/>
      <c r="RI9" s="442"/>
      <c r="RJ9" s="442"/>
      <c r="RK9" s="442"/>
      <c r="RL9" s="442"/>
      <c r="RM9" s="442"/>
      <c r="RN9" s="442"/>
      <c r="RO9" s="442"/>
      <c r="RP9" s="442"/>
      <c r="RQ9" s="442"/>
      <c r="RR9" s="442"/>
      <c r="RS9" s="442"/>
      <c r="RT9" s="442"/>
      <c r="RU9" s="442"/>
      <c r="RV9" s="442"/>
      <c r="RW9" s="442"/>
      <c r="RX9" s="442"/>
      <c r="RY9" s="442"/>
      <c r="RZ9" s="442"/>
      <c r="SA9" s="442"/>
      <c r="SB9" s="442"/>
      <c r="SC9" s="442"/>
      <c r="SD9" s="442"/>
      <c r="SE9" s="442"/>
      <c r="SF9" s="442"/>
      <c r="SG9" s="442"/>
      <c r="SH9" s="442"/>
      <c r="SI9" s="442"/>
      <c r="SJ9" s="442"/>
      <c r="SK9" s="442"/>
      <c r="SL9" s="442"/>
      <c r="SM9" s="442"/>
      <c r="SN9" s="442"/>
      <c r="SO9" s="442"/>
      <c r="SP9" s="442"/>
      <c r="SQ9" s="442"/>
      <c r="SR9" s="442"/>
      <c r="SS9" s="442"/>
      <c r="ST9" s="442"/>
      <c r="SU9" s="442"/>
      <c r="SV9" s="442"/>
      <c r="SW9" s="442"/>
      <c r="SX9" s="442"/>
      <c r="SY9" s="442"/>
      <c r="SZ9" s="442"/>
      <c r="TA9" s="442"/>
      <c r="TB9" s="442"/>
      <c r="TC9" s="442"/>
      <c r="TD9" s="442"/>
      <c r="TE9" s="442"/>
      <c r="TF9" s="442"/>
      <c r="TG9" s="442"/>
      <c r="TH9" s="442"/>
      <c r="TI9" s="442"/>
      <c r="TJ9" s="442"/>
      <c r="TK9" s="442"/>
      <c r="TL9" s="442"/>
      <c r="TM9" s="442"/>
      <c r="TN9" s="442"/>
      <c r="TO9" s="442"/>
      <c r="TP9" s="442"/>
      <c r="TQ9" s="442"/>
      <c r="TR9" s="442"/>
      <c r="TS9" s="442"/>
      <c r="TT9" s="442"/>
      <c r="TU9" s="442"/>
      <c r="TV9" s="442"/>
      <c r="TW9" s="442"/>
      <c r="TX9" s="442"/>
      <c r="TY9" s="442"/>
      <c r="TZ9" s="442"/>
      <c r="UA9" s="442"/>
      <c r="UB9" s="442"/>
      <c r="UC9" s="442"/>
      <c r="UD9" s="442"/>
      <c r="UE9" s="442"/>
      <c r="UF9" s="442"/>
      <c r="UG9" s="442"/>
      <c r="UH9" s="442"/>
      <c r="UI9" s="442"/>
      <c r="UJ9" s="442"/>
      <c r="UK9" s="442"/>
      <c r="UL9" s="442"/>
      <c r="UM9" s="442"/>
      <c r="UN9" s="442"/>
      <c r="UO9" s="442"/>
      <c r="UP9" s="442"/>
      <c r="UQ9" s="442"/>
      <c r="UR9" s="442"/>
      <c r="US9" s="442"/>
      <c r="UT9" s="442"/>
      <c r="UU9" s="442"/>
      <c r="UV9" s="442"/>
      <c r="UW9" s="442"/>
      <c r="UX9" s="442"/>
      <c r="UY9" s="442"/>
      <c r="UZ9" s="442"/>
      <c r="VA9" s="442"/>
      <c r="VB9" s="442"/>
      <c r="VC9" s="442"/>
      <c r="VD9" s="442"/>
      <c r="VE9" s="442"/>
      <c r="VF9" s="442"/>
      <c r="VG9" s="442"/>
      <c r="VH9" s="442"/>
    </row>
    <row r="10" spans="1:580" s="70" customFormat="1" ht="14.1" customHeight="1">
      <c r="A10" s="373"/>
      <c r="B10" s="642"/>
      <c r="C10" s="643"/>
      <c r="D10" s="644"/>
      <c r="E10" s="373"/>
      <c r="F10" s="373"/>
      <c r="G10" s="648" t="s">
        <v>110</v>
      </c>
      <c r="H10" s="649"/>
      <c r="I10" s="649"/>
      <c r="J10" s="650"/>
      <c r="K10" s="687" t="s">
        <v>204</v>
      </c>
      <c r="L10" s="688"/>
      <c r="M10" s="688"/>
      <c r="N10" s="689"/>
      <c r="O10" s="693" t="s">
        <v>205</v>
      </c>
      <c r="P10" s="688"/>
      <c r="Q10" s="688"/>
      <c r="R10" s="694"/>
      <c r="S10" s="761"/>
      <c r="T10" s="762"/>
      <c r="U10" s="762"/>
      <c r="V10" s="763"/>
      <c r="W10" s="757"/>
      <c r="X10" s="758"/>
      <c r="Y10" s="758"/>
      <c r="Z10" s="758"/>
      <c r="AA10" s="758"/>
      <c r="AB10" s="758"/>
      <c r="AC10" s="758"/>
      <c r="AD10" s="758"/>
      <c r="AE10" s="758"/>
      <c r="AF10" s="758"/>
      <c r="AG10" s="758"/>
      <c r="AH10" s="758"/>
      <c r="AI10" s="758"/>
      <c r="AJ10" s="716"/>
      <c r="AK10" s="756"/>
      <c r="AL10" s="756"/>
      <c r="AM10" s="714"/>
      <c r="AN10" s="72"/>
      <c r="AO10" s="765"/>
      <c r="AP10" s="674"/>
      <c r="AQ10" s="679"/>
      <c r="AR10" s="674"/>
      <c r="AS10" s="675"/>
      <c r="AU10" s="73"/>
      <c r="AV10" s="73"/>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2"/>
      <c r="EC10" s="442"/>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2"/>
      <c r="FL10" s="442"/>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2"/>
      <c r="GU10" s="442"/>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2"/>
      <c r="ID10" s="442"/>
      <c r="IE10" s="442"/>
      <c r="IF10" s="442"/>
      <c r="IG10" s="442"/>
      <c r="IH10" s="442"/>
      <c r="II10" s="442"/>
      <c r="IJ10" s="442"/>
      <c r="IK10" s="442"/>
      <c r="IL10" s="442"/>
      <c r="IM10" s="442"/>
      <c r="IN10" s="442"/>
      <c r="IO10" s="442"/>
      <c r="IP10" s="442"/>
      <c r="IQ10" s="442"/>
      <c r="IR10" s="442"/>
      <c r="IS10" s="442"/>
      <c r="IT10" s="442"/>
      <c r="IU10" s="442"/>
      <c r="IV10" s="442"/>
      <c r="IW10" s="442"/>
      <c r="IX10" s="442"/>
      <c r="IY10" s="442"/>
      <c r="IZ10" s="442"/>
      <c r="JA10" s="442"/>
      <c r="JB10" s="442"/>
      <c r="JC10" s="442"/>
      <c r="JD10" s="442"/>
      <c r="JE10" s="442"/>
      <c r="JF10" s="442"/>
      <c r="JG10" s="442"/>
      <c r="JH10" s="442"/>
      <c r="JI10" s="442"/>
      <c r="JJ10" s="442"/>
      <c r="JK10" s="442"/>
      <c r="JL10" s="442"/>
      <c r="JM10" s="442"/>
      <c r="JN10" s="442"/>
      <c r="JO10" s="442"/>
      <c r="JP10" s="442"/>
      <c r="JQ10" s="442"/>
      <c r="JR10" s="442"/>
      <c r="JS10" s="442"/>
      <c r="JT10" s="442"/>
      <c r="JU10" s="442"/>
      <c r="JV10" s="442"/>
      <c r="JW10" s="442"/>
      <c r="JX10" s="442"/>
      <c r="JY10" s="442"/>
      <c r="JZ10" s="442"/>
      <c r="KA10" s="442"/>
      <c r="KB10" s="442"/>
      <c r="KC10" s="442"/>
      <c r="KD10" s="442"/>
      <c r="KE10" s="442"/>
      <c r="KF10" s="442"/>
      <c r="KG10" s="442"/>
      <c r="KH10" s="442"/>
      <c r="KI10" s="442"/>
      <c r="KJ10" s="442"/>
      <c r="KK10" s="442"/>
      <c r="KL10" s="442"/>
      <c r="KM10" s="442"/>
      <c r="KN10" s="442"/>
      <c r="KO10" s="442"/>
      <c r="KP10" s="442"/>
      <c r="KQ10" s="442"/>
      <c r="KR10" s="442"/>
      <c r="KS10" s="442"/>
      <c r="KT10" s="442"/>
      <c r="KU10" s="442"/>
      <c r="KV10" s="442"/>
      <c r="KW10" s="442"/>
      <c r="KX10" s="442"/>
      <c r="KY10" s="442"/>
      <c r="KZ10" s="442"/>
      <c r="LA10" s="442"/>
      <c r="LB10" s="442"/>
      <c r="LC10" s="442"/>
      <c r="LD10" s="442"/>
      <c r="LE10" s="442"/>
      <c r="LF10" s="442"/>
      <c r="LG10" s="442"/>
      <c r="LH10" s="442"/>
      <c r="LI10" s="442"/>
      <c r="LJ10" s="442"/>
      <c r="LK10" s="442"/>
      <c r="LL10" s="442"/>
      <c r="LM10" s="442"/>
      <c r="LN10" s="442"/>
      <c r="LO10" s="442"/>
      <c r="LP10" s="442"/>
      <c r="LQ10" s="442"/>
      <c r="LR10" s="442"/>
      <c r="LS10" s="442"/>
      <c r="LT10" s="442"/>
      <c r="LU10" s="442"/>
      <c r="LV10" s="442"/>
      <c r="LW10" s="442"/>
      <c r="LX10" s="442"/>
      <c r="LY10" s="442"/>
      <c r="LZ10" s="442"/>
      <c r="MA10" s="442"/>
      <c r="MB10" s="442"/>
      <c r="MC10" s="442"/>
      <c r="MD10" s="442"/>
      <c r="ME10" s="442"/>
      <c r="MF10" s="442"/>
      <c r="MG10" s="442"/>
      <c r="MH10" s="442"/>
      <c r="MI10" s="442"/>
      <c r="MJ10" s="442"/>
      <c r="MK10" s="442"/>
      <c r="ML10" s="442"/>
      <c r="MM10" s="442"/>
      <c r="MN10" s="442"/>
      <c r="MO10" s="442"/>
      <c r="MP10" s="442"/>
      <c r="MQ10" s="442"/>
      <c r="MR10" s="442"/>
      <c r="MS10" s="442"/>
      <c r="MT10" s="442"/>
      <c r="MU10" s="442"/>
      <c r="MV10" s="442"/>
      <c r="MW10" s="442"/>
      <c r="MX10" s="442"/>
      <c r="MY10" s="442"/>
      <c r="MZ10" s="442"/>
      <c r="NA10" s="442"/>
      <c r="NB10" s="442"/>
      <c r="NC10" s="442"/>
      <c r="ND10" s="442"/>
      <c r="NE10" s="442"/>
      <c r="NF10" s="442"/>
      <c r="NG10" s="442"/>
      <c r="NH10" s="442"/>
      <c r="NI10" s="442"/>
      <c r="NJ10" s="442"/>
      <c r="NK10" s="442"/>
      <c r="NL10" s="442"/>
      <c r="NM10" s="442"/>
      <c r="NN10" s="442"/>
      <c r="NO10" s="442"/>
      <c r="NP10" s="442"/>
      <c r="NQ10" s="442"/>
      <c r="NR10" s="442"/>
      <c r="NS10" s="442"/>
      <c r="NT10" s="442"/>
      <c r="NU10" s="442"/>
      <c r="NV10" s="442"/>
      <c r="NW10" s="442"/>
      <c r="NX10" s="442"/>
      <c r="NY10" s="442"/>
      <c r="NZ10" s="442"/>
      <c r="OA10" s="442"/>
      <c r="OB10" s="442"/>
      <c r="OC10" s="442"/>
      <c r="OD10" s="442"/>
      <c r="OE10" s="442"/>
      <c r="OF10" s="442"/>
      <c r="OG10" s="442"/>
      <c r="OH10" s="442"/>
      <c r="OI10" s="442"/>
      <c r="OJ10" s="442"/>
      <c r="OK10" s="442"/>
      <c r="OL10" s="442"/>
      <c r="OM10" s="442"/>
      <c r="ON10" s="442"/>
      <c r="OO10" s="442"/>
      <c r="OP10" s="442"/>
      <c r="OQ10" s="442"/>
      <c r="OR10" s="442"/>
      <c r="OS10" s="442"/>
      <c r="OT10" s="442"/>
      <c r="OU10" s="442"/>
      <c r="OV10" s="442"/>
      <c r="OW10" s="442"/>
      <c r="OX10" s="442"/>
      <c r="OY10" s="442"/>
      <c r="OZ10" s="442"/>
      <c r="PA10" s="442"/>
      <c r="PB10" s="442"/>
      <c r="PC10" s="442"/>
      <c r="PD10" s="442"/>
      <c r="PE10" s="442"/>
      <c r="PF10" s="442"/>
      <c r="PG10" s="442"/>
      <c r="PH10" s="442"/>
      <c r="PI10" s="442"/>
      <c r="PJ10" s="442"/>
      <c r="PK10" s="442"/>
      <c r="PL10" s="442"/>
      <c r="PM10" s="442"/>
      <c r="PN10" s="442"/>
      <c r="PO10" s="442"/>
      <c r="PP10" s="442"/>
      <c r="PQ10" s="442"/>
      <c r="PR10" s="442"/>
      <c r="PS10" s="442"/>
      <c r="PT10" s="442"/>
      <c r="PU10" s="442"/>
      <c r="PV10" s="442"/>
      <c r="PW10" s="442"/>
      <c r="PX10" s="442"/>
      <c r="PY10" s="442"/>
      <c r="PZ10" s="442"/>
      <c r="QA10" s="442"/>
      <c r="QB10" s="442"/>
      <c r="QC10" s="442"/>
      <c r="QD10" s="442"/>
      <c r="QE10" s="442"/>
      <c r="QF10" s="442"/>
      <c r="QG10" s="442"/>
      <c r="QH10" s="442"/>
      <c r="QI10" s="442"/>
      <c r="QJ10" s="442"/>
      <c r="QK10" s="442"/>
      <c r="QL10" s="442"/>
      <c r="QM10" s="442"/>
      <c r="QN10" s="442"/>
      <c r="QO10" s="442"/>
      <c r="QP10" s="442"/>
      <c r="QQ10" s="442"/>
      <c r="QR10" s="442"/>
      <c r="QS10" s="442"/>
      <c r="QT10" s="442"/>
      <c r="QU10" s="442"/>
      <c r="QV10" s="442"/>
      <c r="QW10" s="442"/>
      <c r="QX10" s="442"/>
      <c r="QY10" s="442"/>
      <c r="QZ10" s="442"/>
      <c r="RA10" s="442"/>
      <c r="RB10" s="442"/>
      <c r="RC10" s="442"/>
      <c r="RD10" s="442"/>
      <c r="RE10" s="442"/>
      <c r="RF10" s="442"/>
      <c r="RG10" s="442"/>
      <c r="RH10" s="442"/>
      <c r="RI10" s="442"/>
      <c r="RJ10" s="442"/>
      <c r="RK10" s="442"/>
      <c r="RL10" s="442"/>
      <c r="RM10" s="442"/>
      <c r="RN10" s="442"/>
      <c r="RO10" s="442"/>
      <c r="RP10" s="442"/>
      <c r="RQ10" s="442"/>
      <c r="RR10" s="442"/>
      <c r="RS10" s="442"/>
      <c r="RT10" s="442"/>
      <c r="RU10" s="442"/>
      <c r="RV10" s="442"/>
      <c r="RW10" s="442"/>
      <c r="RX10" s="442"/>
      <c r="RY10" s="442"/>
      <c r="RZ10" s="442"/>
      <c r="SA10" s="442"/>
      <c r="SB10" s="442"/>
      <c r="SC10" s="442"/>
      <c r="SD10" s="442"/>
      <c r="SE10" s="442"/>
      <c r="SF10" s="442"/>
      <c r="SG10" s="442"/>
      <c r="SH10" s="442"/>
      <c r="SI10" s="442"/>
      <c r="SJ10" s="442"/>
      <c r="SK10" s="442"/>
      <c r="SL10" s="442"/>
      <c r="SM10" s="442"/>
      <c r="SN10" s="442"/>
      <c r="SO10" s="442"/>
      <c r="SP10" s="442"/>
      <c r="SQ10" s="442"/>
      <c r="SR10" s="442"/>
      <c r="SS10" s="442"/>
      <c r="ST10" s="442"/>
      <c r="SU10" s="442"/>
      <c r="SV10" s="442"/>
      <c r="SW10" s="442"/>
      <c r="SX10" s="442"/>
      <c r="SY10" s="442"/>
      <c r="SZ10" s="442"/>
      <c r="TA10" s="442"/>
      <c r="TB10" s="442"/>
      <c r="TC10" s="442"/>
      <c r="TD10" s="442"/>
      <c r="TE10" s="442"/>
      <c r="TF10" s="442"/>
      <c r="TG10" s="442"/>
      <c r="TH10" s="442"/>
      <c r="TI10" s="442"/>
      <c r="TJ10" s="442"/>
      <c r="TK10" s="442"/>
      <c r="TL10" s="442"/>
      <c r="TM10" s="442"/>
      <c r="TN10" s="442"/>
      <c r="TO10" s="442"/>
      <c r="TP10" s="442"/>
      <c r="TQ10" s="442"/>
      <c r="TR10" s="442"/>
      <c r="TS10" s="442"/>
      <c r="TT10" s="442"/>
      <c r="TU10" s="442"/>
      <c r="TV10" s="442"/>
      <c r="TW10" s="442"/>
      <c r="TX10" s="442"/>
      <c r="TY10" s="442"/>
      <c r="TZ10" s="442"/>
      <c r="UA10" s="442"/>
      <c r="UB10" s="442"/>
      <c r="UC10" s="442"/>
      <c r="UD10" s="442"/>
      <c r="UE10" s="442"/>
      <c r="UF10" s="442"/>
      <c r="UG10" s="442"/>
      <c r="UH10" s="442"/>
      <c r="UI10" s="442"/>
      <c r="UJ10" s="442"/>
      <c r="UK10" s="442"/>
      <c r="UL10" s="442"/>
      <c r="UM10" s="442"/>
      <c r="UN10" s="442"/>
      <c r="UO10" s="442"/>
      <c r="UP10" s="442"/>
      <c r="UQ10" s="442"/>
      <c r="UR10" s="442"/>
      <c r="US10" s="442"/>
      <c r="UT10" s="442"/>
      <c r="UU10" s="442"/>
      <c r="UV10" s="442"/>
      <c r="UW10" s="442"/>
      <c r="UX10" s="442"/>
      <c r="UY10" s="442"/>
      <c r="UZ10" s="442"/>
      <c r="VA10" s="442"/>
      <c r="VB10" s="442"/>
      <c r="VC10" s="442"/>
      <c r="VD10" s="442"/>
      <c r="VE10" s="442"/>
      <c r="VF10" s="442"/>
      <c r="VG10" s="442"/>
      <c r="VH10" s="442"/>
    </row>
    <row r="11" spans="1:580" s="70" customFormat="1" ht="14.1" customHeight="1">
      <c r="A11" s="373"/>
      <c r="B11" s="642"/>
      <c r="C11" s="643"/>
      <c r="D11" s="644"/>
      <c r="E11" s="373"/>
      <c r="F11" s="373"/>
      <c r="G11" s="633"/>
      <c r="H11" s="634"/>
      <c r="I11" s="634"/>
      <c r="J11" s="635"/>
      <c r="K11" s="690"/>
      <c r="L11" s="691"/>
      <c r="M11" s="691"/>
      <c r="N11" s="692"/>
      <c r="O11" s="695"/>
      <c r="P11" s="691"/>
      <c r="Q11" s="691"/>
      <c r="R11" s="696"/>
      <c r="S11" s="627"/>
      <c r="T11" s="628"/>
      <c r="U11" s="628"/>
      <c r="V11" s="629"/>
      <c r="W11" s="75"/>
      <c r="X11" s="76"/>
      <c r="Y11" s="77" t="s">
        <v>226</v>
      </c>
      <c r="Z11" s="708">
        <f>W9</f>
        <v>29312</v>
      </c>
      <c r="AA11" s="708"/>
      <c r="AB11" s="708"/>
      <c r="AC11" s="708"/>
      <c r="AD11" s="708"/>
      <c r="AE11" s="708"/>
      <c r="AF11" s="708"/>
      <c r="AG11" s="78" t="s">
        <v>228</v>
      </c>
      <c r="AH11" s="79"/>
      <c r="AI11" s="759">
        <f>AW4</f>
        <v>45747</v>
      </c>
      <c r="AJ11" s="759"/>
      <c r="AK11" s="759"/>
      <c r="AL11" s="759"/>
      <c r="AM11" s="80" t="s">
        <v>229</v>
      </c>
      <c r="AU11" s="73"/>
      <c r="AV11" s="73"/>
      <c r="AW11" s="442"/>
      <c r="AX11" s="442"/>
      <c r="AY11" s="442"/>
      <c r="AZ11" s="442"/>
      <c r="BA11" s="442"/>
      <c r="BB11" s="442"/>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6"/>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6"/>
      <c r="EK11" s="446"/>
      <c r="EL11" s="446"/>
      <c r="EM11" s="446"/>
      <c r="EN11" s="446"/>
      <c r="EO11" s="446"/>
      <c r="EP11" s="446"/>
      <c r="EQ11" s="446"/>
      <c r="ER11" s="446"/>
      <c r="ES11" s="446"/>
      <c r="ET11" s="446"/>
      <c r="EU11" s="446"/>
      <c r="EV11" s="446"/>
      <c r="EW11" s="446"/>
      <c r="EX11" s="446"/>
      <c r="EY11" s="446"/>
      <c r="EZ11" s="446"/>
      <c r="FA11" s="446"/>
      <c r="FB11" s="446"/>
      <c r="FC11" s="446"/>
      <c r="FD11" s="446"/>
      <c r="FE11" s="446"/>
      <c r="FF11" s="446"/>
      <c r="FG11" s="446"/>
      <c r="FH11" s="446"/>
      <c r="FI11" s="446"/>
      <c r="FJ11" s="446"/>
      <c r="FK11" s="446"/>
      <c r="FL11" s="446"/>
      <c r="FM11" s="446"/>
      <c r="FN11" s="446"/>
      <c r="FO11" s="446"/>
      <c r="FP11" s="446"/>
      <c r="FQ11" s="446"/>
      <c r="FR11" s="446"/>
      <c r="FS11" s="446"/>
      <c r="FT11" s="446"/>
      <c r="FU11" s="446"/>
      <c r="FV11" s="446"/>
      <c r="FW11" s="446"/>
      <c r="FX11" s="446"/>
      <c r="FY11" s="446"/>
      <c r="FZ11" s="446"/>
      <c r="GA11" s="446"/>
      <c r="GB11" s="446"/>
      <c r="GC11" s="446"/>
      <c r="GD11" s="446"/>
      <c r="GE11" s="446"/>
      <c r="GF11" s="446"/>
      <c r="GG11" s="446"/>
      <c r="GH11" s="446"/>
      <c r="GI11" s="446"/>
      <c r="GJ11" s="446"/>
      <c r="GK11" s="446"/>
      <c r="GL11" s="446"/>
      <c r="GM11" s="446"/>
      <c r="GN11" s="446"/>
      <c r="GO11" s="446"/>
      <c r="GP11" s="446"/>
      <c r="GQ11" s="446"/>
      <c r="GR11" s="446"/>
      <c r="GS11" s="446"/>
      <c r="GT11" s="446"/>
      <c r="GU11" s="446"/>
      <c r="GV11" s="446"/>
      <c r="GW11" s="446"/>
      <c r="GX11" s="446"/>
      <c r="GY11" s="446"/>
      <c r="GZ11" s="446"/>
      <c r="HA11" s="446"/>
      <c r="HB11" s="446"/>
      <c r="HC11" s="446"/>
      <c r="HD11" s="446"/>
      <c r="HE11" s="446"/>
      <c r="HF11" s="446"/>
      <c r="HG11" s="446"/>
      <c r="HH11" s="446"/>
      <c r="HI11" s="446"/>
      <c r="HJ11" s="446"/>
      <c r="HK11" s="446"/>
      <c r="HL11" s="446"/>
      <c r="HM11" s="446"/>
      <c r="HN11" s="446"/>
      <c r="HO11" s="446"/>
      <c r="HP11" s="446"/>
      <c r="HQ11" s="446"/>
      <c r="HR11" s="446"/>
      <c r="HS11" s="446"/>
      <c r="HT11" s="446"/>
      <c r="HU11" s="446"/>
      <c r="HV11" s="446"/>
      <c r="HW11" s="446"/>
      <c r="HX11" s="446"/>
      <c r="HY11" s="446"/>
      <c r="HZ11" s="446"/>
      <c r="IA11" s="446"/>
      <c r="IB11" s="446"/>
      <c r="IC11" s="446"/>
      <c r="ID11" s="446"/>
      <c r="IE11" s="446"/>
      <c r="IF11" s="446"/>
      <c r="IG11" s="446"/>
      <c r="IH11" s="446"/>
      <c r="II11" s="446"/>
      <c r="IJ11" s="446"/>
      <c r="IK11" s="446"/>
      <c r="IL11" s="446"/>
      <c r="IM11" s="446"/>
      <c r="IN11" s="446"/>
      <c r="IO11" s="446"/>
      <c r="IP11" s="446"/>
      <c r="IQ11" s="446"/>
      <c r="IR11" s="446"/>
      <c r="IS11" s="446"/>
      <c r="IT11" s="446"/>
      <c r="IU11" s="446"/>
      <c r="IV11" s="446"/>
      <c r="IW11" s="446"/>
      <c r="IX11" s="446"/>
      <c r="IY11" s="446"/>
      <c r="IZ11" s="446"/>
      <c r="JA11" s="446"/>
      <c r="JB11" s="446"/>
      <c r="JC11" s="446"/>
      <c r="JD11" s="446"/>
      <c r="JE11" s="446"/>
      <c r="JF11" s="446"/>
      <c r="JG11" s="446"/>
      <c r="JH11" s="446"/>
      <c r="JI11" s="446"/>
      <c r="JJ11" s="446"/>
      <c r="JK11" s="446"/>
      <c r="JL11" s="446"/>
      <c r="JM11" s="446"/>
      <c r="JN11" s="446"/>
      <c r="JO11" s="446"/>
      <c r="JP11" s="446"/>
      <c r="JQ11" s="446"/>
      <c r="JR11" s="446"/>
      <c r="JS11" s="446"/>
      <c r="JT11" s="446"/>
      <c r="JU11" s="446"/>
      <c r="JV11" s="446"/>
      <c r="JW11" s="446"/>
      <c r="JX11" s="446"/>
      <c r="JY11" s="446"/>
      <c r="JZ11" s="446"/>
      <c r="KA11" s="446"/>
      <c r="KB11" s="446"/>
      <c r="KC11" s="446"/>
      <c r="KD11" s="446"/>
      <c r="KE11" s="446"/>
      <c r="KF11" s="446"/>
      <c r="KG11" s="446"/>
      <c r="KH11" s="446"/>
      <c r="KI11" s="446"/>
      <c r="KJ11" s="446"/>
      <c r="KK11" s="446"/>
      <c r="KL11" s="446"/>
      <c r="KM11" s="446"/>
      <c r="KN11" s="446"/>
      <c r="KO11" s="446"/>
      <c r="KP11" s="446"/>
      <c r="KQ11" s="446"/>
      <c r="KR11" s="446"/>
      <c r="KS11" s="446"/>
      <c r="KT11" s="446"/>
      <c r="KU11" s="446"/>
      <c r="KV11" s="446"/>
      <c r="KW11" s="446"/>
      <c r="KX11" s="446"/>
      <c r="KY11" s="446"/>
      <c r="KZ11" s="446"/>
      <c r="LA11" s="446"/>
      <c r="LB11" s="446"/>
      <c r="LC11" s="446"/>
      <c r="LD11" s="446"/>
      <c r="LE11" s="446"/>
      <c r="LF11" s="446"/>
      <c r="LG11" s="446"/>
      <c r="LH11" s="446"/>
      <c r="LI11" s="446"/>
      <c r="LJ11" s="446"/>
      <c r="LK11" s="446"/>
      <c r="LL11" s="446"/>
      <c r="LM11" s="446"/>
      <c r="LN11" s="446"/>
      <c r="LO11" s="446"/>
      <c r="LP11" s="446"/>
      <c r="LQ11" s="446"/>
      <c r="LR11" s="446"/>
      <c r="LS11" s="446"/>
      <c r="LT11" s="446"/>
      <c r="LU11" s="446"/>
      <c r="LV11" s="446"/>
      <c r="LW11" s="446"/>
      <c r="LX11" s="446"/>
      <c r="LY11" s="446"/>
      <c r="LZ11" s="446"/>
      <c r="MA11" s="446"/>
      <c r="MB11" s="446"/>
      <c r="MC11" s="446"/>
      <c r="MD11" s="446"/>
      <c r="ME11" s="446"/>
      <c r="MF11" s="446"/>
      <c r="MG11" s="446"/>
      <c r="MH11" s="446"/>
      <c r="MI11" s="446"/>
      <c r="MJ11" s="446"/>
      <c r="MK11" s="446"/>
      <c r="ML11" s="446"/>
      <c r="MM11" s="446"/>
      <c r="MN11" s="446"/>
      <c r="MO11" s="446"/>
      <c r="MP11" s="446"/>
      <c r="MQ11" s="446"/>
      <c r="MR11" s="446"/>
      <c r="MS11" s="446"/>
      <c r="MT11" s="446"/>
      <c r="MU11" s="446"/>
      <c r="MV11" s="446"/>
      <c r="MW11" s="446"/>
      <c r="MX11" s="446"/>
      <c r="MY11" s="446"/>
      <c r="MZ11" s="446"/>
      <c r="NA11" s="446"/>
      <c r="NB11" s="446"/>
      <c r="NC11" s="446"/>
      <c r="ND11" s="446"/>
      <c r="NE11" s="446"/>
      <c r="NF11" s="446"/>
      <c r="NG11" s="446"/>
      <c r="NH11" s="446"/>
      <c r="NI11" s="446"/>
      <c r="NJ11" s="446"/>
      <c r="NK11" s="446"/>
      <c r="NL11" s="446"/>
      <c r="NM11" s="446"/>
      <c r="NN11" s="446"/>
      <c r="NO11" s="446"/>
      <c r="NP11" s="446"/>
      <c r="NQ11" s="446"/>
      <c r="NR11" s="446"/>
      <c r="NS11" s="446"/>
      <c r="NT11" s="446"/>
      <c r="NU11" s="446"/>
      <c r="NV11" s="446"/>
      <c r="NW11" s="446"/>
      <c r="NX11" s="446"/>
      <c r="NY11" s="446"/>
      <c r="NZ11" s="446"/>
      <c r="OA11" s="446"/>
      <c r="OB11" s="446"/>
      <c r="OC11" s="446"/>
      <c r="OD11" s="446"/>
      <c r="OE11" s="446"/>
      <c r="OF11" s="446"/>
      <c r="OG11" s="446"/>
      <c r="OH11" s="446"/>
      <c r="OI11" s="446"/>
      <c r="OJ11" s="446"/>
      <c r="OK11" s="446"/>
      <c r="OL11" s="446"/>
      <c r="OM11" s="446"/>
      <c r="ON11" s="446"/>
      <c r="OO11" s="446"/>
      <c r="OP11" s="446"/>
      <c r="OQ11" s="446"/>
      <c r="OR11" s="446"/>
      <c r="OS11" s="446"/>
      <c r="OT11" s="446"/>
      <c r="OU11" s="446"/>
      <c r="OV11" s="446"/>
      <c r="OW11" s="446"/>
      <c r="OX11" s="446"/>
      <c r="OY11" s="446"/>
      <c r="OZ11" s="446"/>
      <c r="PA11" s="446"/>
      <c r="PB11" s="446"/>
      <c r="PC11" s="446"/>
      <c r="PD11" s="446"/>
      <c r="PE11" s="446"/>
      <c r="PF11" s="446"/>
      <c r="PG11" s="446"/>
      <c r="PH11" s="446"/>
      <c r="PI11" s="446"/>
      <c r="PJ11" s="446"/>
      <c r="PK11" s="446"/>
      <c r="PL11" s="446"/>
      <c r="PM11" s="446"/>
      <c r="PN11" s="446"/>
      <c r="PO11" s="446"/>
      <c r="PP11" s="446"/>
      <c r="PQ11" s="446"/>
      <c r="PR11" s="446"/>
      <c r="PS11" s="446"/>
      <c r="PT11" s="446"/>
      <c r="PU11" s="446"/>
      <c r="PV11" s="446"/>
      <c r="PW11" s="446"/>
      <c r="PX11" s="446"/>
      <c r="PY11" s="446"/>
      <c r="PZ11" s="446"/>
      <c r="QA11" s="446"/>
      <c r="QB11" s="446"/>
      <c r="QC11" s="446"/>
      <c r="QD11" s="446"/>
      <c r="QE11" s="446"/>
      <c r="QF11" s="446"/>
      <c r="QG11" s="446"/>
      <c r="QH11" s="446"/>
      <c r="QI11" s="446"/>
      <c r="QJ11" s="446"/>
      <c r="QK11" s="446"/>
      <c r="QL11" s="446"/>
      <c r="QM11" s="446"/>
      <c r="QN11" s="446"/>
      <c r="QO11" s="446"/>
      <c r="QP11" s="446"/>
      <c r="QQ11" s="446"/>
      <c r="QR11" s="446"/>
      <c r="QS11" s="446"/>
      <c r="QT11" s="446"/>
      <c r="QU11" s="446"/>
      <c r="QV11" s="446"/>
      <c r="QW11" s="446"/>
      <c r="QX11" s="446"/>
      <c r="QY11" s="446"/>
      <c r="QZ11" s="446"/>
      <c r="RA11" s="446"/>
      <c r="RB11" s="446"/>
      <c r="RC11" s="446"/>
      <c r="RD11" s="446"/>
      <c r="RE11" s="446"/>
      <c r="RF11" s="446"/>
      <c r="RG11" s="446"/>
      <c r="RH11" s="446"/>
      <c r="RI11" s="446"/>
      <c r="RJ11" s="446"/>
      <c r="RK11" s="446"/>
      <c r="RL11" s="446"/>
      <c r="RM11" s="446"/>
      <c r="RN11" s="446"/>
      <c r="RO11" s="446"/>
      <c r="RP11" s="446"/>
      <c r="RQ11" s="446"/>
      <c r="RR11" s="446"/>
      <c r="RS11" s="446"/>
      <c r="RT11" s="446"/>
      <c r="RU11" s="446"/>
      <c r="RV11" s="446"/>
      <c r="RW11" s="446"/>
      <c r="RX11" s="446"/>
      <c r="RY11" s="446"/>
      <c r="RZ11" s="446"/>
      <c r="SA11" s="446"/>
      <c r="SB11" s="446"/>
      <c r="SC11" s="446"/>
      <c r="SD11" s="446"/>
      <c r="SE11" s="446"/>
      <c r="SF11" s="446"/>
      <c r="SG11" s="446"/>
      <c r="SH11" s="446"/>
      <c r="SI11" s="446"/>
      <c r="SJ11" s="446"/>
      <c r="SK11" s="446"/>
      <c r="SL11" s="446"/>
      <c r="SM11" s="446"/>
      <c r="SN11" s="446"/>
      <c r="SO11" s="446"/>
      <c r="SP11" s="446"/>
      <c r="SQ11" s="446"/>
      <c r="SR11" s="446"/>
      <c r="SS11" s="446"/>
      <c r="ST11" s="446"/>
      <c r="SU11" s="446"/>
      <c r="SV11" s="446"/>
      <c r="SW11" s="446"/>
      <c r="SX11" s="446"/>
      <c r="SY11" s="446"/>
      <c r="SZ11" s="446"/>
      <c r="TA11" s="446"/>
      <c r="TB11" s="446"/>
      <c r="TC11" s="446"/>
      <c r="TD11" s="446"/>
      <c r="TE11" s="446"/>
      <c r="TF11" s="446"/>
      <c r="TG11" s="446"/>
      <c r="TH11" s="446"/>
      <c r="TI11" s="446"/>
      <c r="TJ11" s="446"/>
      <c r="TK11" s="446"/>
      <c r="TL11" s="446"/>
      <c r="TM11" s="446"/>
      <c r="TN11" s="446"/>
      <c r="TO11" s="446"/>
      <c r="TP11" s="446"/>
      <c r="TQ11" s="446"/>
      <c r="TR11" s="446"/>
      <c r="TS11" s="446"/>
      <c r="TT11" s="446"/>
      <c r="TU11" s="446"/>
      <c r="TV11" s="446"/>
      <c r="TW11" s="446"/>
      <c r="TX11" s="446"/>
      <c r="TY11" s="446"/>
      <c r="TZ11" s="446"/>
      <c r="UA11" s="446"/>
      <c r="UB11" s="446"/>
      <c r="UC11" s="446"/>
      <c r="UD11" s="446"/>
      <c r="UE11" s="446"/>
      <c r="UF11" s="446"/>
      <c r="UG11" s="446"/>
      <c r="UH11" s="446"/>
      <c r="UI11" s="446"/>
      <c r="UJ11" s="446"/>
      <c r="UK11" s="446"/>
      <c r="UL11" s="446"/>
      <c r="UM11" s="446"/>
      <c r="UN11" s="446"/>
      <c r="UO11" s="446"/>
      <c r="UP11" s="446"/>
      <c r="UQ11" s="446"/>
      <c r="UR11" s="446"/>
      <c r="US11" s="446"/>
      <c r="UT11" s="446"/>
      <c r="UU11" s="446"/>
      <c r="UV11" s="446"/>
      <c r="UW11" s="446"/>
      <c r="UX11" s="446"/>
      <c r="UY11" s="446"/>
      <c r="UZ11" s="446"/>
      <c r="VA11" s="446"/>
      <c r="VB11" s="446"/>
      <c r="VC11" s="446"/>
      <c r="VD11" s="446"/>
      <c r="VE11" s="446"/>
      <c r="VF11" s="446"/>
      <c r="VG11" s="446"/>
      <c r="VH11" s="446"/>
    </row>
    <row r="12" spans="1:580" s="70" customFormat="1" ht="14.1" customHeight="1">
      <c r="A12" s="373"/>
      <c r="B12" s="642"/>
      <c r="C12" s="643"/>
      <c r="D12" s="644"/>
      <c r="E12" s="373"/>
      <c r="F12" s="373"/>
      <c r="G12" s="630" t="s">
        <v>111</v>
      </c>
      <c r="H12" s="631"/>
      <c r="I12" s="631"/>
      <c r="J12" s="632"/>
      <c r="K12" s="735" t="s">
        <v>267</v>
      </c>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7"/>
      <c r="AU12" s="73"/>
      <c r="AV12" s="73"/>
      <c r="AW12" s="442"/>
      <c r="AX12" s="442"/>
      <c r="AY12" s="442"/>
      <c r="AZ12" s="442"/>
      <c r="BA12" s="442"/>
      <c r="BB12" s="442"/>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446"/>
      <c r="DA12" s="446"/>
      <c r="DB12" s="446"/>
      <c r="DC12" s="446"/>
      <c r="DD12" s="446"/>
      <c r="DE12" s="446"/>
      <c r="DF12" s="446"/>
      <c r="DG12" s="446"/>
      <c r="DH12" s="446"/>
      <c r="DI12" s="446"/>
      <c r="DJ12" s="446"/>
      <c r="DK12" s="446"/>
      <c r="DL12" s="446"/>
      <c r="DM12" s="446"/>
      <c r="DN12" s="446"/>
      <c r="DO12" s="446"/>
      <c r="DP12" s="446"/>
      <c r="DQ12" s="446"/>
      <c r="DR12" s="446"/>
      <c r="DS12" s="446"/>
      <c r="DT12" s="446"/>
      <c r="DU12" s="446"/>
      <c r="DV12" s="446"/>
      <c r="DW12" s="446"/>
      <c r="DX12" s="446"/>
      <c r="DY12" s="446"/>
      <c r="DZ12" s="446"/>
      <c r="EA12" s="446"/>
      <c r="EB12" s="446"/>
      <c r="EC12" s="446"/>
      <c r="ED12" s="446"/>
      <c r="EE12" s="446"/>
      <c r="EF12" s="446"/>
      <c r="EG12" s="446"/>
      <c r="EH12" s="446"/>
      <c r="EI12" s="446"/>
      <c r="EJ12" s="446"/>
      <c r="EK12" s="446"/>
      <c r="EL12" s="446"/>
      <c r="EM12" s="446"/>
      <c r="EN12" s="446"/>
      <c r="EO12" s="446"/>
      <c r="EP12" s="446"/>
      <c r="EQ12" s="446"/>
      <c r="ER12" s="446"/>
      <c r="ES12" s="446"/>
      <c r="ET12" s="446"/>
      <c r="EU12" s="446"/>
      <c r="EV12" s="446"/>
      <c r="EW12" s="446"/>
      <c r="EX12" s="446"/>
      <c r="EY12" s="446"/>
      <c r="EZ12" s="446"/>
      <c r="FA12" s="446"/>
      <c r="FB12" s="446"/>
      <c r="FC12" s="446"/>
      <c r="FD12" s="446"/>
      <c r="FE12" s="446"/>
      <c r="FF12" s="446"/>
      <c r="FG12" s="446"/>
      <c r="FH12" s="446"/>
      <c r="FI12" s="446"/>
      <c r="FJ12" s="446"/>
      <c r="FK12" s="446"/>
      <c r="FL12" s="446"/>
      <c r="FM12" s="446"/>
      <c r="FN12" s="446"/>
      <c r="FO12" s="446"/>
      <c r="FP12" s="446"/>
      <c r="FQ12" s="446"/>
      <c r="FR12" s="446"/>
      <c r="FS12" s="446"/>
      <c r="FT12" s="446"/>
      <c r="FU12" s="446"/>
      <c r="FV12" s="446"/>
      <c r="FW12" s="446"/>
      <c r="FX12" s="446"/>
      <c r="FY12" s="446"/>
      <c r="FZ12" s="446"/>
      <c r="GA12" s="446"/>
      <c r="GB12" s="446"/>
      <c r="GC12" s="446"/>
      <c r="GD12" s="446"/>
      <c r="GE12" s="446"/>
      <c r="GF12" s="446"/>
      <c r="GG12" s="446"/>
      <c r="GH12" s="446"/>
      <c r="GI12" s="446"/>
      <c r="GJ12" s="446"/>
      <c r="GK12" s="446"/>
      <c r="GL12" s="446"/>
      <c r="GM12" s="446"/>
      <c r="GN12" s="446"/>
      <c r="GO12" s="446"/>
      <c r="GP12" s="446"/>
      <c r="GQ12" s="446"/>
      <c r="GR12" s="446"/>
      <c r="GS12" s="446"/>
      <c r="GT12" s="446"/>
      <c r="GU12" s="446"/>
      <c r="GV12" s="446"/>
      <c r="GW12" s="446"/>
      <c r="GX12" s="446"/>
      <c r="GY12" s="446"/>
      <c r="GZ12" s="446"/>
      <c r="HA12" s="446"/>
      <c r="HB12" s="446"/>
      <c r="HC12" s="446"/>
      <c r="HD12" s="446"/>
      <c r="HE12" s="446"/>
      <c r="HF12" s="446"/>
      <c r="HG12" s="446"/>
      <c r="HH12" s="446"/>
      <c r="HI12" s="446"/>
      <c r="HJ12" s="446"/>
      <c r="HK12" s="446"/>
      <c r="HL12" s="446"/>
      <c r="HM12" s="446"/>
      <c r="HN12" s="446"/>
      <c r="HO12" s="446"/>
      <c r="HP12" s="446"/>
      <c r="HQ12" s="446"/>
      <c r="HR12" s="446"/>
      <c r="HS12" s="446"/>
      <c r="HT12" s="446"/>
      <c r="HU12" s="446"/>
      <c r="HV12" s="446"/>
      <c r="HW12" s="446"/>
      <c r="HX12" s="446"/>
      <c r="HY12" s="446"/>
      <c r="HZ12" s="446"/>
      <c r="IA12" s="446"/>
      <c r="IB12" s="446"/>
      <c r="IC12" s="446"/>
      <c r="ID12" s="446"/>
      <c r="IE12" s="446"/>
      <c r="IF12" s="446"/>
      <c r="IG12" s="446"/>
      <c r="IH12" s="446"/>
      <c r="II12" s="446"/>
      <c r="IJ12" s="446"/>
      <c r="IK12" s="446"/>
      <c r="IL12" s="446"/>
      <c r="IM12" s="446"/>
      <c r="IN12" s="446"/>
      <c r="IO12" s="446"/>
      <c r="IP12" s="446"/>
      <c r="IQ12" s="446"/>
      <c r="IR12" s="446"/>
      <c r="IS12" s="446"/>
      <c r="IT12" s="446"/>
      <c r="IU12" s="446"/>
      <c r="IV12" s="446"/>
      <c r="IW12" s="446"/>
      <c r="IX12" s="446"/>
      <c r="IY12" s="446"/>
      <c r="IZ12" s="446"/>
      <c r="JA12" s="446"/>
      <c r="JB12" s="446"/>
      <c r="JC12" s="446"/>
      <c r="JD12" s="446"/>
      <c r="JE12" s="446"/>
      <c r="JF12" s="446"/>
      <c r="JG12" s="446"/>
      <c r="JH12" s="446"/>
      <c r="JI12" s="446"/>
      <c r="JJ12" s="446"/>
      <c r="JK12" s="446"/>
      <c r="JL12" s="446"/>
      <c r="JM12" s="446"/>
      <c r="JN12" s="446"/>
      <c r="JO12" s="446"/>
      <c r="JP12" s="446"/>
      <c r="JQ12" s="446"/>
      <c r="JR12" s="446"/>
      <c r="JS12" s="446"/>
      <c r="JT12" s="446"/>
      <c r="JU12" s="446"/>
      <c r="JV12" s="446"/>
      <c r="JW12" s="446"/>
      <c r="JX12" s="446"/>
      <c r="JY12" s="446"/>
      <c r="JZ12" s="446"/>
      <c r="KA12" s="446"/>
      <c r="KB12" s="446"/>
      <c r="KC12" s="446"/>
      <c r="KD12" s="446"/>
      <c r="KE12" s="446"/>
      <c r="KF12" s="446"/>
      <c r="KG12" s="446"/>
      <c r="KH12" s="446"/>
      <c r="KI12" s="446"/>
      <c r="KJ12" s="446"/>
      <c r="KK12" s="446"/>
      <c r="KL12" s="446"/>
      <c r="KM12" s="446"/>
      <c r="KN12" s="446"/>
      <c r="KO12" s="446"/>
      <c r="KP12" s="446"/>
      <c r="KQ12" s="446"/>
      <c r="KR12" s="446"/>
      <c r="KS12" s="446"/>
      <c r="KT12" s="446"/>
      <c r="KU12" s="446"/>
      <c r="KV12" s="446"/>
      <c r="KW12" s="446"/>
      <c r="KX12" s="446"/>
      <c r="KY12" s="446"/>
      <c r="KZ12" s="446"/>
      <c r="LA12" s="446"/>
      <c r="LB12" s="446"/>
      <c r="LC12" s="446"/>
      <c r="LD12" s="446"/>
      <c r="LE12" s="446"/>
      <c r="LF12" s="446"/>
      <c r="LG12" s="446"/>
      <c r="LH12" s="446"/>
      <c r="LI12" s="446"/>
      <c r="LJ12" s="446"/>
      <c r="LK12" s="446"/>
      <c r="LL12" s="446"/>
      <c r="LM12" s="446"/>
      <c r="LN12" s="446"/>
      <c r="LO12" s="446"/>
      <c r="LP12" s="446"/>
      <c r="LQ12" s="446"/>
      <c r="LR12" s="446"/>
      <c r="LS12" s="446"/>
      <c r="LT12" s="446"/>
      <c r="LU12" s="446"/>
      <c r="LV12" s="446"/>
      <c r="LW12" s="446"/>
      <c r="LX12" s="446"/>
      <c r="LY12" s="446"/>
      <c r="LZ12" s="446"/>
      <c r="MA12" s="446"/>
      <c r="MB12" s="446"/>
      <c r="MC12" s="446"/>
      <c r="MD12" s="446"/>
      <c r="ME12" s="446"/>
      <c r="MF12" s="446"/>
      <c r="MG12" s="446"/>
      <c r="MH12" s="446"/>
      <c r="MI12" s="446"/>
      <c r="MJ12" s="446"/>
      <c r="MK12" s="446"/>
      <c r="ML12" s="446"/>
      <c r="MM12" s="446"/>
      <c r="MN12" s="446"/>
      <c r="MO12" s="446"/>
      <c r="MP12" s="446"/>
      <c r="MQ12" s="446"/>
      <c r="MR12" s="446"/>
      <c r="MS12" s="446"/>
      <c r="MT12" s="446"/>
      <c r="MU12" s="446"/>
      <c r="MV12" s="446"/>
      <c r="MW12" s="446"/>
      <c r="MX12" s="446"/>
      <c r="MY12" s="446"/>
      <c r="MZ12" s="446"/>
      <c r="NA12" s="446"/>
      <c r="NB12" s="446"/>
      <c r="NC12" s="446"/>
      <c r="ND12" s="446"/>
      <c r="NE12" s="446"/>
      <c r="NF12" s="446"/>
      <c r="NG12" s="446"/>
      <c r="NH12" s="446"/>
      <c r="NI12" s="446"/>
      <c r="NJ12" s="446"/>
      <c r="NK12" s="446"/>
      <c r="NL12" s="446"/>
      <c r="NM12" s="446"/>
      <c r="NN12" s="446"/>
      <c r="NO12" s="446"/>
      <c r="NP12" s="446"/>
      <c r="NQ12" s="446"/>
      <c r="NR12" s="446"/>
      <c r="NS12" s="446"/>
      <c r="NT12" s="446"/>
      <c r="NU12" s="446"/>
      <c r="NV12" s="446"/>
      <c r="NW12" s="446"/>
      <c r="NX12" s="446"/>
      <c r="NY12" s="446"/>
      <c r="NZ12" s="446"/>
      <c r="OA12" s="446"/>
      <c r="OB12" s="446"/>
      <c r="OC12" s="446"/>
      <c r="OD12" s="446"/>
      <c r="OE12" s="446"/>
      <c r="OF12" s="446"/>
      <c r="OG12" s="446"/>
      <c r="OH12" s="446"/>
      <c r="OI12" s="446"/>
      <c r="OJ12" s="446"/>
      <c r="OK12" s="446"/>
      <c r="OL12" s="446"/>
      <c r="OM12" s="446"/>
      <c r="ON12" s="446"/>
      <c r="OO12" s="446"/>
      <c r="OP12" s="446"/>
      <c r="OQ12" s="446"/>
      <c r="OR12" s="446"/>
      <c r="OS12" s="446"/>
      <c r="OT12" s="446"/>
      <c r="OU12" s="446"/>
      <c r="OV12" s="446"/>
      <c r="OW12" s="446"/>
      <c r="OX12" s="446"/>
      <c r="OY12" s="446"/>
      <c r="OZ12" s="446"/>
      <c r="PA12" s="446"/>
      <c r="PB12" s="446"/>
      <c r="PC12" s="446"/>
      <c r="PD12" s="446"/>
      <c r="PE12" s="446"/>
      <c r="PF12" s="446"/>
      <c r="PG12" s="446"/>
      <c r="PH12" s="446"/>
      <c r="PI12" s="446"/>
      <c r="PJ12" s="446"/>
      <c r="PK12" s="446"/>
      <c r="PL12" s="446"/>
      <c r="PM12" s="446"/>
      <c r="PN12" s="446"/>
      <c r="PO12" s="446"/>
      <c r="PP12" s="446"/>
      <c r="PQ12" s="446"/>
      <c r="PR12" s="446"/>
      <c r="PS12" s="446"/>
      <c r="PT12" s="446"/>
      <c r="PU12" s="446"/>
      <c r="PV12" s="446"/>
      <c r="PW12" s="446"/>
      <c r="PX12" s="446"/>
      <c r="PY12" s="446"/>
      <c r="PZ12" s="446"/>
      <c r="QA12" s="446"/>
      <c r="QB12" s="446"/>
      <c r="QC12" s="446"/>
      <c r="QD12" s="446"/>
      <c r="QE12" s="446"/>
      <c r="QF12" s="446"/>
      <c r="QG12" s="446"/>
      <c r="QH12" s="446"/>
      <c r="QI12" s="446"/>
      <c r="QJ12" s="446"/>
      <c r="QK12" s="446"/>
      <c r="QL12" s="446"/>
      <c r="QM12" s="446"/>
      <c r="QN12" s="446"/>
      <c r="QO12" s="446"/>
      <c r="QP12" s="446"/>
      <c r="QQ12" s="446"/>
      <c r="QR12" s="446"/>
      <c r="QS12" s="446"/>
      <c r="QT12" s="446"/>
      <c r="QU12" s="446"/>
      <c r="QV12" s="446"/>
      <c r="QW12" s="446"/>
      <c r="QX12" s="446"/>
      <c r="QY12" s="446"/>
      <c r="QZ12" s="446"/>
      <c r="RA12" s="446"/>
      <c r="RB12" s="446"/>
      <c r="RC12" s="446"/>
      <c r="RD12" s="446"/>
      <c r="RE12" s="446"/>
      <c r="RF12" s="446"/>
      <c r="RG12" s="446"/>
      <c r="RH12" s="446"/>
      <c r="RI12" s="446"/>
      <c r="RJ12" s="446"/>
      <c r="RK12" s="446"/>
      <c r="RL12" s="446"/>
      <c r="RM12" s="446"/>
      <c r="RN12" s="446"/>
      <c r="RO12" s="446"/>
      <c r="RP12" s="446"/>
      <c r="RQ12" s="446"/>
      <c r="RR12" s="446"/>
      <c r="RS12" s="446"/>
      <c r="RT12" s="446"/>
      <c r="RU12" s="446"/>
      <c r="RV12" s="446"/>
      <c r="RW12" s="446"/>
      <c r="RX12" s="446"/>
      <c r="RY12" s="446"/>
      <c r="RZ12" s="446"/>
      <c r="SA12" s="446"/>
      <c r="SB12" s="446"/>
      <c r="SC12" s="446"/>
      <c r="SD12" s="446"/>
      <c r="SE12" s="446"/>
      <c r="SF12" s="446"/>
      <c r="SG12" s="446"/>
      <c r="SH12" s="446"/>
      <c r="SI12" s="446"/>
      <c r="SJ12" s="446"/>
      <c r="SK12" s="446"/>
      <c r="SL12" s="446"/>
      <c r="SM12" s="446"/>
      <c r="SN12" s="446"/>
      <c r="SO12" s="446"/>
      <c r="SP12" s="446"/>
      <c r="SQ12" s="446"/>
      <c r="SR12" s="446"/>
      <c r="SS12" s="446"/>
      <c r="ST12" s="446"/>
      <c r="SU12" s="446"/>
      <c r="SV12" s="446"/>
      <c r="SW12" s="446"/>
      <c r="SX12" s="446"/>
      <c r="SY12" s="446"/>
      <c r="SZ12" s="446"/>
      <c r="TA12" s="446"/>
      <c r="TB12" s="446"/>
      <c r="TC12" s="446"/>
      <c r="TD12" s="446"/>
      <c r="TE12" s="446"/>
      <c r="TF12" s="446"/>
      <c r="TG12" s="446"/>
      <c r="TH12" s="446"/>
      <c r="TI12" s="446"/>
      <c r="TJ12" s="446"/>
      <c r="TK12" s="446"/>
      <c r="TL12" s="446"/>
      <c r="TM12" s="446"/>
      <c r="TN12" s="446"/>
      <c r="TO12" s="446"/>
      <c r="TP12" s="446"/>
      <c r="TQ12" s="446"/>
      <c r="TR12" s="446"/>
      <c r="TS12" s="446"/>
      <c r="TT12" s="446"/>
      <c r="TU12" s="446"/>
      <c r="TV12" s="446"/>
      <c r="TW12" s="446"/>
      <c r="TX12" s="446"/>
      <c r="TY12" s="446"/>
      <c r="TZ12" s="446"/>
      <c r="UA12" s="446"/>
      <c r="UB12" s="446"/>
      <c r="UC12" s="446"/>
      <c r="UD12" s="446"/>
      <c r="UE12" s="446"/>
      <c r="UF12" s="446"/>
      <c r="UG12" s="446"/>
      <c r="UH12" s="446"/>
      <c r="UI12" s="446"/>
      <c r="UJ12" s="446"/>
      <c r="UK12" s="446"/>
      <c r="UL12" s="446"/>
      <c r="UM12" s="446"/>
      <c r="UN12" s="446"/>
      <c r="UO12" s="446"/>
      <c r="UP12" s="446"/>
      <c r="UQ12" s="446"/>
      <c r="UR12" s="446"/>
      <c r="US12" s="446"/>
      <c r="UT12" s="446"/>
      <c r="UU12" s="446"/>
      <c r="UV12" s="446"/>
      <c r="UW12" s="446"/>
      <c r="UX12" s="446"/>
      <c r="UY12" s="446"/>
      <c r="UZ12" s="446"/>
      <c r="VA12" s="446"/>
      <c r="VB12" s="446"/>
      <c r="VC12" s="446"/>
      <c r="VD12" s="446"/>
      <c r="VE12" s="446"/>
      <c r="VF12" s="446"/>
      <c r="VG12" s="446"/>
      <c r="VH12" s="446"/>
    </row>
    <row r="13" spans="1:580" s="70" customFormat="1" ht="14.1" customHeight="1">
      <c r="A13" s="373"/>
      <c r="B13" s="645"/>
      <c r="C13" s="646"/>
      <c r="D13" s="647"/>
      <c r="E13" s="373"/>
      <c r="F13" s="373"/>
      <c r="G13" s="633"/>
      <c r="H13" s="634"/>
      <c r="I13" s="634"/>
      <c r="J13" s="635"/>
      <c r="K13" s="738"/>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40"/>
      <c r="AU13" s="73"/>
      <c r="AV13" s="73"/>
      <c r="AW13" s="442"/>
      <c r="AX13" s="442"/>
      <c r="AY13" s="442"/>
      <c r="AZ13" s="442"/>
      <c r="BA13" s="442"/>
      <c r="BB13" s="442"/>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c r="CV13" s="446"/>
      <c r="CW13" s="446"/>
      <c r="CX13" s="446"/>
      <c r="CY13" s="446"/>
      <c r="CZ13" s="446"/>
      <c r="DA13" s="446"/>
      <c r="DB13" s="446"/>
      <c r="DC13" s="446"/>
      <c r="DD13" s="446"/>
      <c r="DE13" s="446"/>
      <c r="DF13" s="446"/>
      <c r="DG13" s="446"/>
      <c r="DH13" s="446"/>
      <c r="DI13" s="446"/>
      <c r="DJ13" s="446"/>
      <c r="DK13" s="446"/>
      <c r="DL13" s="446"/>
      <c r="DM13" s="446"/>
      <c r="DN13" s="446"/>
      <c r="DO13" s="446"/>
      <c r="DP13" s="446"/>
      <c r="DQ13" s="446"/>
      <c r="DR13" s="446"/>
      <c r="DS13" s="446"/>
      <c r="DT13" s="446"/>
      <c r="DU13" s="446"/>
      <c r="DV13" s="446"/>
      <c r="DW13" s="446"/>
      <c r="DX13" s="446"/>
      <c r="DY13" s="446"/>
      <c r="DZ13" s="446"/>
      <c r="EA13" s="446"/>
      <c r="EB13" s="446"/>
      <c r="EC13" s="446"/>
      <c r="ED13" s="446"/>
      <c r="EE13" s="446"/>
      <c r="EF13" s="446"/>
      <c r="EG13" s="446"/>
      <c r="EH13" s="446"/>
      <c r="EI13" s="446"/>
      <c r="EJ13" s="446"/>
      <c r="EK13" s="446"/>
      <c r="EL13" s="446"/>
      <c r="EM13" s="446"/>
      <c r="EN13" s="446"/>
      <c r="EO13" s="446"/>
      <c r="EP13" s="446"/>
      <c r="EQ13" s="446"/>
      <c r="ER13" s="446"/>
      <c r="ES13" s="446"/>
      <c r="ET13" s="446"/>
      <c r="EU13" s="446"/>
      <c r="EV13" s="446"/>
      <c r="EW13" s="446"/>
      <c r="EX13" s="446"/>
      <c r="EY13" s="446"/>
      <c r="EZ13" s="446"/>
      <c r="FA13" s="446"/>
      <c r="FB13" s="446"/>
      <c r="FC13" s="446"/>
      <c r="FD13" s="446"/>
      <c r="FE13" s="446"/>
      <c r="FF13" s="446"/>
      <c r="FG13" s="446"/>
      <c r="FH13" s="446"/>
      <c r="FI13" s="446"/>
      <c r="FJ13" s="446"/>
      <c r="FK13" s="446"/>
      <c r="FL13" s="446"/>
      <c r="FM13" s="446"/>
      <c r="FN13" s="446"/>
      <c r="FO13" s="446"/>
      <c r="FP13" s="446"/>
      <c r="FQ13" s="446"/>
      <c r="FR13" s="446"/>
      <c r="FS13" s="446"/>
      <c r="FT13" s="446"/>
      <c r="FU13" s="446"/>
      <c r="FV13" s="446"/>
      <c r="FW13" s="446"/>
      <c r="FX13" s="446"/>
      <c r="FY13" s="446"/>
      <c r="FZ13" s="446"/>
      <c r="GA13" s="446"/>
      <c r="GB13" s="446"/>
      <c r="GC13" s="446"/>
      <c r="GD13" s="446"/>
      <c r="GE13" s="446"/>
      <c r="GF13" s="446"/>
      <c r="GG13" s="446"/>
      <c r="GH13" s="446"/>
      <c r="GI13" s="446"/>
      <c r="GJ13" s="446"/>
      <c r="GK13" s="446"/>
      <c r="GL13" s="446"/>
      <c r="GM13" s="446"/>
      <c r="GN13" s="446"/>
      <c r="GO13" s="446"/>
      <c r="GP13" s="446"/>
      <c r="GQ13" s="446"/>
      <c r="GR13" s="446"/>
      <c r="GS13" s="446"/>
      <c r="GT13" s="446"/>
      <c r="GU13" s="446"/>
      <c r="GV13" s="446"/>
      <c r="GW13" s="446"/>
      <c r="GX13" s="446"/>
      <c r="GY13" s="446"/>
      <c r="GZ13" s="446"/>
      <c r="HA13" s="446"/>
      <c r="HB13" s="446"/>
      <c r="HC13" s="446"/>
      <c r="HD13" s="446"/>
      <c r="HE13" s="446"/>
      <c r="HF13" s="446"/>
      <c r="HG13" s="446"/>
      <c r="HH13" s="446"/>
      <c r="HI13" s="446"/>
      <c r="HJ13" s="446"/>
      <c r="HK13" s="446"/>
      <c r="HL13" s="446"/>
      <c r="HM13" s="446"/>
      <c r="HN13" s="446"/>
      <c r="HO13" s="446"/>
      <c r="HP13" s="446"/>
      <c r="HQ13" s="446"/>
      <c r="HR13" s="446"/>
      <c r="HS13" s="446"/>
      <c r="HT13" s="446"/>
      <c r="HU13" s="446"/>
      <c r="HV13" s="446"/>
      <c r="HW13" s="446"/>
      <c r="HX13" s="446"/>
      <c r="HY13" s="446"/>
      <c r="HZ13" s="446"/>
      <c r="IA13" s="446"/>
      <c r="IB13" s="446"/>
      <c r="IC13" s="446"/>
      <c r="ID13" s="446"/>
      <c r="IE13" s="446"/>
      <c r="IF13" s="446"/>
      <c r="IG13" s="446"/>
      <c r="IH13" s="446"/>
      <c r="II13" s="446"/>
      <c r="IJ13" s="446"/>
      <c r="IK13" s="446"/>
      <c r="IL13" s="446"/>
      <c r="IM13" s="446"/>
      <c r="IN13" s="446"/>
      <c r="IO13" s="446"/>
      <c r="IP13" s="446"/>
      <c r="IQ13" s="446"/>
      <c r="IR13" s="446"/>
      <c r="IS13" s="446"/>
      <c r="IT13" s="446"/>
      <c r="IU13" s="446"/>
      <c r="IV13" s="446"/>
      <c r="IW13" s="446"/>
      <c r="IX13" s="446"/>
      <c r="IY13" s="446"/>
      <c r="IZ13" s="446"/>
      <c r="JA13" s="446"/>
      <c r="JB13" s="446"/>
      <c r="JC13" s="446"/>
      <c r="JD13" s="446"/>
      <c r="JE13" s="446"/>
      <c r="JF13" s="446"/>
      <c r="JG13" s="446"/>
      <c r="JH13" s="446"/>
      <c r="JI13" s="446"/>
      <c r="JJ13" s="446"/>
      <c r="JK13" s="446"/>
      <c r="JL13" s="446"/>
      <c r="JM13" s="446"/>
      <c r="JN13" s="446"/>
      <c r="JO13" s="446"/>
      <c r="JP13" s="446"/>
      <c r="JQ13" s="446"/>
      <c r="JR13" s="446"/>
      <c r="JS13" s="446"/>
      <c r="JT13" s="446"/>
      <c r="JU13" s="446"/>
      <c r="JV13" s="446"/>
      <c r="JW13" s="446"/>
      <c r="JX13" s="446"/>
      <c r="JY13" s="446"/>
      <c r="JZ13" s="446"/>
      <c r="KA13" s="446"/>
      <c r="KB13" s="446"/>
      <c r="KC13" s="446"/>
      <c r="KD13" s="446"/>
      <c r="KE13" s="446"/>
      <c r="KF13" s="446"/>
      <c r="KG13" s="446"/>
      <c r="KH13" s="446"/>
      <c r="KI13" s="446"/>
      <c r="KJ13" s="446"/>
      <c r="KK13" s="446"/>
      <c r="KL13" s="446"/>
      <c r="KM13" s="446"/>
      <c r="KN13" s="446"/>
      <c r="KO13" s="446"/>
      <c r="KP13" s="446"/>
      <c r="KQ13" s="446"/>
      <c r="KR13" s="446"/>
      <c r="KS13" s="446"/>
      <c r="KT13" s="446"/>
      <c r="KU13" s="446"/>
      <c r="KV13" s="446"/>
      <c r="KW13" s="446"/>
      <c r="KX13" s="446"/>
      <c r="KY13" s="446"/>
      <c r="KZ13" s="446"/>
      <c r="LA13" s="446"/>
      <c r="LB13" s="446"/>
      <c r="LC13" s="446"/>
      <c r="LD13" s="446"/>
      <c r="LE13" s="446"/>
      <c r="LF13" s="446"/>
      <c r="LG13" s="446"/>
      <c r="LH13" s="446"/>
      <c r="LI13" s="446"/>
      <c r="LJ13" s="446"/>
      <c r="LK13" s="446"/>
      <c r="LL13" s="446"/>
      <c r="LM13" s="446"/>
      <c r="LN13" s="446"/>
      <c r="LO13" s="446"/>
      <c r="LP13" s="446"/>
      <c r="LQ13" s="446"/>
      <c r="LR13" s="446"/>
      <c r="LS13" s="446"/>
      <c r="LT13" s="446"/>
      <c r="LU13" s="446"/>
      <c r="LV13" s="446"/>
      <c r="LW13" s="446"/>
      <c r="LX13" s="446"/>
      <c r="LY13" s="446"/>
      <c r="LZ13" s="446"/>
      <c r="MA13" s="446"/>
      <c r="MB13" s="446"/>
      <c r="MC13" s="446"/>
      <c r="MD13" s="446"/>
      <c r="ME13" s="446"/>
      <c r="MF13" s="446"/>
      <c r="MG13" s="446"/>
      <c r="MH13" s="446"/>
      <c r="MI13" s="446"/>
      <c r="MJ13" s="446"/>
      <c r="MK13" s="446"/>
      <c r="ML13" s="446"/>
      <c r="MM13" s="446"/>
      <c r="MN13" s="446"/>
      <c r="MO13" s="446"/>
      <c r="MP13" s="446"/>
      <c r="MQ13" s="446"/>
      <c r="MR13" s="446"/>
      <c r="MS13" s="446"/>
      <c r="MT13" s="446"/>
      <c r="MU13" s="446"/>
      <c r="MV13" s="446"/>
      <c r="MW13" s="446"/>
      <c r="MX13" s="446"/>
      <c r="MY13" s="446"/>
      <c r="MZ13" s="446"/>
      <c r="NA13" s="446"/>
      <c r="NB13" s="446"/>
      <c r="NC13" s="446"/>
      <c r="ND13" s="446"/>
      <c r="NE13" s="446"/>
      <c r="NF13" s="446"/>
      <c r="NG13" s="446"/>
      <c r="NH13" s="446"/>
      <c r="NI13" s="446"/>
      <c r="NJ13" s="446"/>
      <c r="NK13" s="446"/>
      <c r="NL13" s="446"/>
      <c r="NM13" s="446"/>
      <c r="NN13" s="446"/>
      <c r="NO13" s="446"/>
      <c r="NP13" s="446"/>
      <c r="NQ13" s="446"/>
      <c r="NR13" s="446"/>
      <c r="NS13" s="446"/>
      <c r="NT13" s="446"/>
      <c r="NU13" s="446"/>
      <c r="NV13" s="446"/>
      <c r="NW13" s="446"/>
      <c r="NX13" s="446"/>
      <c r="NY13" s="446"/>
      <c r="NZ13" s="446"/>
      <c r="OA13" s="446"/>
      <c r="OB13" s="446"/>
      <c r="OC13" s="446"/>
      <c r="OD13" s="446"/>
      <c r="OE13" s="446"/>
      <c r="OF13" s="446"/>
      <c r="OG13" s="446"/>
      <c r="OH13" s="446"/>
      <c r="OI13" s="446"/>
      <c r="OJ13" s="446"/>
      <c r="OK13" s="446"/>
      <c r="OL13" s="446"/>
      <c r="OM13" s="446"/>
      <c r="ON13" s="446"/>
      <c r="OO13" s="446"/>
      <c r="OP13" s="446"/>
      <c r="OQ13" s="446"/>
      <c r="OR13" s="446"/>
      <c r="OS13" s="446"/>
      <c r="OT13" s="446"/>
      <c r="OU13" s="446"/>
      <c r="OV13" s="446"/>
      <c r="OW13" s="446"/>
      <c r="OX13" s="446"/>
      <c r="OY13" s="446"/>
      <c r="OZ13" s="446"/>
      <c r="PA13" s="446"/>
      <c r="PB13" s="446"/>
      <c r="PC13" s="446"/>
      <c r="PD13" s="446"/>
      <c r="PE13" s="446"/>
      <c r="PF13" s="446"/>
      <c r="PG13" s="446"/>
      <c r="PH13" s="446"/>
      <c r="PI13" s="446"/>
      <c r="PJ13" s="446"/>
      <c r="PK13" s="446"/>
      <c r="PL13" s="446"/>
      <c r="PM13" s="446"/>
      <c r="PN13" s="446"/>
      <c r="PO13" s="446"/>
      <c r="PP13" s="446"/>
      <c r="PQ13" s="446"/>
      <c r="PR13" s="446"/>
      <c r="PS13" s="446"/>
      <c r="PT13" s="446"/>
      <c r="PU13" s="446"/>
      <c r="PV13" s="446"/>
      <c r="PW13" s="446"/>
      <c r="PX13" s="446"/>
      <c r="PY13" s="446"/>
      <c r="PZ13" s="446"/>
      <c r="QA13" s="446"/>
      <c r="QB13" s="446"/>
      <c r="QC13" s="446"/>
      <c r="QD13" s="446"/>
      <c r="QE13" s="446"/>
      <c r="QF13" s="446"/>
      <c r="QG13" s="446"/>
      <c r="QH13" s="446"/>
      <c r="QI13" s="446"/>
      <c r="QJ13" s="446"/>
      <c r="QK13" s="446"/>
      <c r="QL13" s="446"/>
      <c r="QM13" s="446"/>
      <c r="QN13" s="446"/>
      <c r="QO13" s="446"/>
      <c r="QP13" s="446"/>
      <c r="QQ13" s="446"/>
      <c r="QR13" s="446"/>
      <c r="QS13" s="446"/>
      <c r="QT13" s="446"/>
      <c r="QU13" s="446"/>
      <c r="QV13" s="446"/>
      <c r="QW13" s="446"/>
      <c r="QX13" s="446"/>
      <c r="QY13" s="446"/>
      <c r="QZ13" s="446"/>
      <c r="RA13" s="446"/>
      <c r="RB13" s="446"/>
      <c r="RC13" s="446"/>
      <c r="RD13" s="446"/>
      <c r="RE13" s="446"/>
      <c r="RF13" s="446"/>
      <c r="RG13" s="446"/>
      <c r="RH13" s="446"/>
      <c r="RI13" s="446"/>
      <c r="RJ13" s="446"/>
      <c r="RK13" s="446"/>
      <c r="RL13" s="446"/>
      <c r="RM13" s="446"/>
      <c r="RN13" s="446"/>
      <c r="RO13" s="446"/>
      <c r="RP13" s="446"/>
      <c r="RQ13" s="446"/>
      <c r="RR13" s="446"/>
      <c r="RS13" s="446"/>
      <c r="RT13" s="446"/>
      <c r="RU13" s="446"/>
      <c r="RV13" s="446"/>
      <c r="RW13" s="446"/>
      <c r="RX13" s="446"/>
      <c r="RY13" s="446"/>
      <c r="RZ13" s="446"/>
      <c r="SA13" s="446"/>
      <c r="SB13" s="446"/>
      <c r="SC13" s="446"/>
      <c r="SD13" s="446"/>
      <c r="SE13" s="446"/>
      <c r="SF13" s="446"/>
      <c r="SG13" s="446"/>
      <c r="SH13" s="446"/>
      <c r="SI13" s="446"/>
      <c r="SJ13" s="446"/>
      <c r="SK13" s="446"/>
      <c r="SL13" s="446"/>
      <c r="SM13" s="446"/>
      <c r="SN13" s="446"/>
      <c r="SO13" s="446"/>
      <c r="SP13" s="446"/>
      <c r="SQ13" s="446"/>
      <c r="SR13" s="446"/>
      <c r="SS13" s="446"/>
      <c r="ST13" s="446"/>
      <c r="SU13" s="446"/>
      <c r="SV13" s="446"/>
      <c r="SW13" s="446"/>
      <c r="SX13" s="446"/>
      <c r="SY13" s="446"/>
      <c r="SZ13" s="446"/>
      <c r="TA13" s="446"/>
      <c r="TB13" s="446"/>
      <c r="TC13" s="446"/>
      <c r="TD13" s="446"/>
      <c r="TE13" s="446"/>
      <c r="TF13" s="446"/>
      <c r="TG13" s="446"/>
      <c r="TH13" s="446"/>
      <c r="TI13" s="446"/>
      <c r="TJ13" s="446"/>
      <c r="TK13" s="446"/>
      <c r="TL13" s="446"/>
      <c r="TM13" s="446"/>
      <c r="TN13" s="446"/>
      <c r="TO13" s="446"/>
      <c r="TP13" s="446"/>
      <c r="TQ13" s="446"/>
      <c r="TR13" s="446"/>
      <c r="TS13" s="446"/>
      <c r="TT13" s="446"/>
      <c r="TU13" s="446"/>
      <c r="TV13" s="446"/>
      <c r="TW13" s="446"/>
      <c r="TX13" s="446"/>
      <c r="TY13" s="446"/>
      <c r="TZ13" s="446"/>
      <c r="UA13" s="446"/>
      <c r="UB13" s="446"/>
      <c r="UC13" s="446"/>
      <c r="UD13" s="446"/>
      <c r="UE13" s="446"/>
      <c r="UF13" s="446"/>
      <c r="UG13" s="446"/>
      <c r="UH13" s="446"/>
      <c r="UI13" s="446"/>
      <c r="UJ13" s="446"/>
      <c r="UK13" s="446"/>
      <c r="UL13" s="446"/>
      <c r="UM13" s="446"/>
      <c r="UN13" s="446"/>
      <c r="UO13" s="446"/>
      <c r="UP13" s="446"/>
      <c r="UQ13" s="446"/>
      <c r="UR13" s="446"/>
      <c r="US13" s="446"/>
      <c r="UT13" s="446"/>
      <c r="UU13" s="446"/>
      <c r="UV13" s="446"/>
      <c r="UW13" s="446"/>
      <c r="UX13" s="446"/>
      <c r="UY13" s="446"/>
      <c r="UZ13" s="446"/>
      <c r="VA13" s="446"/>
      <c r="VB13" s="446"/>
      <c r="VC13" s="446"/>
      <c r="VD13" s="446"/>
      <c r="VE13" s="446"/>
      <c r="VF13" s="446"/>
      <c r="VG13" s="446"/>
      <c r="VH13" s="446"/>
    </row>
    <row r="14" spans="1:580" s="70" customFormat="1" ht="14.1" customHeight="1">
      <c r="A14" s="373"/>
      <c r="B14" s="373"/>
      <c r="C14" s="373"/>
      <c r="D14" s="373"/>
      <c r="E14" s="373"/>
      <c r="F14" s="373"/>
      <c r="G14" s="599" t="s">
        <v>230</v>
      </c>
      <c r="H14" s="518" t="s">
        <v>231</v>
      </c>
      <c r="I14" s="613"/>
      <c r="J14" s="519"/>
      <c r="K14" s="729" t="s">
        <v>264</v>
      </c>
      <c r="L14" s="730"/>
      <c r="M14" s="730"/>
      <c r="N14" s="730"/>
      <c r="O14" s="730"/>
      <c r="P14" s="730"/>
      <c r="Q14" s="730"/>
      <c r="R14" s="730"/>
      <c r="S14" s="730"/>
      <c r="T14" s="730"/>
      <c r="U14" s="730"/>
      <c r="V14" s="731"/>
      <c r="W14" s="741" t="s">
        <v>223</v>
      </c>
      <c r="X14" s="742"/>
      <c r="Y14" s="743"/>
      <c r="Z14" s="747">
        <v>36586</v>
      </c>
      <c r="AA14" s="747"/>
      <c r="AB14" s="747"/>
      <c r="AC14" s="747"/>
      <c r="AD14" s="747"/>
      <c r="AE14" s="747"/>
      <c r="AF14" s="747"/>
      <c r="AG14" s="750" t="s">
        <v>224</v>
      </c>
      <c r="AH14" s="748">
        <f>Z14</f>
        <v>36586</v>
      </c>
      <c r="AI14" s="748"/>
      <c r="AJ14" s="748"/>
      <c r="AK14" s="748"/>
      <c r="AL14" s="748"/>
      <c r="AM14" s="752" t="s">
        <v>225</v>
      </c>
      <c r="AU14" s="73"/>
      <c r="AV14" s="73"/>
      <c r="AW14" s="442"/>
      <c r="AX14" s="442"/>
      <c r="AY14" s="442"/>
      <c r="AZ14" s="442"/>
      <c r="BA14" s="442"/>
      <c r="BB14" s="442"/>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6"/>
      <c r="DM14" s="446"/>
      <c r="DN14" s="446"/>
      <c r="DO14" s="446"/>
      <c r="DP14" s="446"/>
      <c r="DQ14" s="446"/>
      <c r="DR14" s="446"/>
      <c r="DS14" s="446"/>
      <c r="DT14" s="446"/>
      <c r="DU14" s="446"/>
      <c r="DV14" s="446"/>
      <c r="DW14" s="446"/>
      <c r="DX14" s="446"/>
      <c r="DY14" s="446"/>
      <c r="DZ14" s="446"/>
      <c r="EA14" s="446"/>
      <c r="EB14" s="446"/>
      <c r="EC14" s="446"/>
      <c r="ED14" s="446"/>
      <c r="EE14" s="446"/>
      <c r="EF14" s="446"/>
      <c r="EG14" s="446"/>
      <c r="EH14" s="446"/>
      <c r="EI14" s="446"/>
      <c r="EJ14" s="446"/>
      <c r="EK14" s="446"/>
      <c r="EL14" s="446"/>
      <c r="EM14" s="446"/>
      <c r="EN14" s="446"/>
      <c r="EO14" s="446"/>
      <c r="EP14" s="446"/>
      <c r="EQ14" s="446"/>
      <c r="ER14" s="446"/>
      <c r="ES14" s="446"/>
      <c r="ET14" s="446"/>
      <c r="EU14" s="446"/>
      <c r="EV14" s="446"/>
      <c r="EW14" s="446"/>
      <c r="EX14" s="446"/>
      <c r="EY14" s="446"/>
      <c r="EZ14" s="446"/>
      <c r="FA14" s="446"/>
      <c r="FB14" s="446"/>
      <c r="FC14" s="446"/>
      <c r="FD14" s="446"/>
      <c r="FE14" s="446"/>
      <c r="FF14" s="446"/>
      <c r="FG14" s="446"/>
      <c r="FH14" s="446"/>
      <c r="FI14" s="446"/>
      <c r="FJ14" s="446"/>
      <c r="FK14" s="446"/>
      <c r="FL14" s="446"/>
      <c r="FM14" s="446"/>
      <c r="FN14" s="446"/>
      <c r="FO14" s="446"/>
      <c r="FP14" s="446"/>
      <c r="FQ14" s="446"/>
      <c r="FR14" s="446"/>
      <c r="FS14" s="446"/>
      <c r="FT14" s="446"/>
      <c r="FU14" s="446"/>
      <c r="FV14" s="446"/>
      <c r="FW14" s="446"/>
      <c r="FX14" s="446"/>
      <c r="FY14" s="446"/>
      <c r="FZ14" s="446"/>
      <c r="GA14" s="446"/>
      <c r="GB14" s="446"/>
      <c r="GC14" s="446"/>
      <c r="GD14" s="446"/>
      <c r="GE14" s="446"/>
      <c r="GF14" s="446"/>
      <c r="GG14" s="446"/>
      <c r="GH14" s="446"/>
      <c r="GI14" s="446"/>
      <c r="GJ14" s="446"/>
      <c r="GK14" s="446"/>
      <c r="GL14" s="446"/>
      <c r="GM14" s="446"/>
      <c r="GN14" s="446"/>
      <c r="GO14" s="446"/>
      <c r="GP14" s="446"/>
      <c r="GQ14" s="446"/>
      <c r="GR14" s="446"/>
      <c r="GS14" s="446"/>
      <c r="GT14" s="446"/>
      <c r="GU14" s="446"/>
      <c r="GV14" s="446"/>
      <c r="GW14" s="446"/>
      <c r="GX14" s="446"/>
      <c r="GY14" s="446"/>
      <c r="GZ14" s="446"/>
      <c r="HA14" s="446"/>
      <c r="HB14" s="446"/>
      <c r="HC14" s="446"/>
      <c r="HD14" s="446"/>
      <c r="HE14" s="446"/>
      <c r="HF14" s="446"/>
      <c r="HG14" s="446"/>
      <c r="HH14" s="446"/>
      <c r="HI14" s="446"/>
      <c r="HJ14" s="446"/>
      <c r="HK14" s="446"/>
      <c r="HL14" s="446"/>
      <c r="HM14" s="446"/>
      <c r="HN14" s="446"/>
      <c r="HO14" s="446"/>
      <c r="HP14" s="446"/>
      <c r="HQ14" s="446"/>
      <c r="HR14" s="446"/>
      <c r="HS14" s="446"/>
      <c r="HT14" s="446"/>
      <c r="HU14" s="446"/>
      <c r="HV14" s="446"/>
      <c r="HW14" s="446"/>
      <c r="HX14" s="446"/>
      <c r="HY14" s="446"/>
      <c r="HZ14" s="446"/>
      <c r="IA14" s="446"/>
      <c r="IB14" s="446"/>
      <c r="IC14" s="446"/>
      <c r="ID14" s="446"/>
      <c r="IE14" s="446"/>
      <c r="IF14" s="446"/>
      <c r="IG14" s="446"/>
      <c r="IH14" s="446"/>
      <c r="II14" s="446"/>
      <c r="IJ14" s="446"/>
      <c r="IK14" s="446"/>
      <c r="IL14" s="446"/>
      <c r="IM14" s="446"/>
      <c r="IN14" s="446"/>
      <c r="IO14" s="446"/>
      <c r="IP14" s="446"/>
      <c r="IQ14" s="446"/>
      <c r="IR14" s="446"/>
      <c r="IS14" s="446"/>
      <c r="IT14" s="446"/>
      <c r="IU14" s="446"/>
      <c r="IV14" s="446"/>
      <c r="IW14" s="446"/>
      <c r="IX14" s="446"/>
      <c r="IY14" s="446"/>
      <c r="IZ14" s="446"/>
      <c r="JA14" s="446"/>
      <c r="JB14" s="446"/>
      <c r="JC14" s="446"/>
      <c r="JD14" s="446"/>
      <c r="JE14" s="446"/>
      <c r="JF14" s="446"/>
      <c r="JG14" s="446"/>
      <c r="JH14" s="446"/>
      <c r="JI14" s="446"/>
      <c r="JJ14" s="446"/>
      <c r="JK14" s="446"/>
      <c r="JL14" s="446"/>
      <c r="JM14" s="446"/>
      <c r="JN14" s="446"/>
      <c r="JO14" s="446"/>
      <c r="JP14" s="446"/>
      <c r="JQ14" s="446"/>
      <c r="JR14" s="446"/>
      <c r="JS14" s="446"/>
      <c r="JT14" s="446"/>
      <c r="JU14" s="446"/>
      <c r="JV14" s="446"/>
      <c r="JW14" s="446"/>
      <c r="JX14" s="446"/>
      <c r="JY14" s="446"/>
      <c r="JZ14" s="446"/>
      <c r="KA14" s="446"/>
      <c r="KB14" s="446"/>
      <c r="KC14" s="446"/>
      <c r="KD14" s="446"/>
      <c r="KE14" s="446"/>
      <c r="KF14" s="446"/>
      <c r="KG14" s="446"/>
      <c r="KH14" s="446"/>
      <c r="KI14" s="446"/>
      <c r="KJ14" s="446"/>
      <c r="KK14" s="446"/>
      <c r="KL14" s="446"/>
      <c r="KM14" s="446"/>
      <c r="KN14" s="446"/>
      <c r="KO14" s="446"/>
      <c r="KP14" s="446"/>
      <c r="KQ14" s="446"/>
      <c r="KR14" s="446"/>
      <c r="KS14" s="446"/>
      <c r="KT14" s="446"/>
      <c r="KU14" s="446"/>
      <c r="KV14" s="446"/>
      <c r="KW14" s="446"/>
      <c r="KX14" s="446"/>
      <c r="KY14" s="446"/>
      <c r="KZ14" s="446"/>
      <c r="LA14" s="446"/>
      <c r="LB14" s="446"/>
      <c r="LC14" s="446"/>
      <c r="LD14" s="446"/>
      <c r="LE14" s="446"/>
      <c r="LF14" s="446"/>
      <c r="LG14" s="446"/>
      <c r="LH14" s="446"/>
      <c r="LI14" s="446"/>
      <c r="LJ14" s="446"/>
      <c r="LK14" s="446"/>
      <c r="LL14" s="446"/>
      <c r="LM14" s="446"/>
      <c r="LN14" s="446"/>
      <c r="LO14" s="446"/>
      <c r="LP14" s="446"/>
      <c r="LQ14" s="446"/>
      <c r="LR14" s="446"/>
      <c r="LS14" s="446"/>
      <c r="LT14" s="446"/>
      <c r="LU14" s="446"/>
      <c r="LV14" s="446"/>
      <c r="LW14" s="446"/>
      <c r="LX14" s="446"/>
      <c r="LY14" s="446"/>
      <c r="LZ14" s="446"/>
      <c r="MA14" s="446"/>
      <c r="MB14" s="446"/>
      <c r="MC14" s="446"/>
      <c r="MD14" s="446"/>
      <c r="ME14" s="446"/>
      <c r="MF14" s="446"/>
      <c r="MG14" s="446"/>
      <c r="MH14" s="446"/>
      <c r="MI14" s="446"/>
      <c r="MJ14" s="446"/>
      <c r="MK14" s="446"/>
      <c r="ML14" s="446"/>
      <c r="MM14" s="446"/>
      <c r="MN14" s="446"/>
      <c r="MO14" s="446"/>
      <c r="MP14" s="446"/>
      <c r="MQ14" s="446"/>
      <c r="MR14" s="446"/>
      <c r="MS14" s="446"/>
      <c r="MT14" s="446"/>
      <c r="MU14" s="446"/>
      <c r="MV14" s="446"/>
      <c r="MW14" s="446"/>
      <c r="MX14" s="446"/>
      <c r="MY14" s="446"/>
      <c r="MZ14" s="446"/>
      <c r="NA14" s="446"/>
      <c r="NB14" s="446"/>
      <c r="NC14" s="446"/>
      <c r="ND14" s="446"/>
      <c r="NE14" s="446"/>
      <c r="NF14" s="446"/>
      <c r="NG14" s="446"/>
      <c r="NH14" s="446"/>
      <c r="NI14" s="446"/>
      <c r="NJ14" s="446"/>
      <c r="NK14" s="446"/>
      <c r="NL14" s="446"/>
      <c r="NM14" s="446"/>
      <c r="NN14" s="446"/>
      <c r="NO14" s="446"/>
      <c r="NP14" s="446"/>
      <c r="NQ14" s="446"/>
      <c r="NR14" s="446"/>
      <c r="NS14" s="446"/>
      <c r="NT14" s="446"/>
      <c r="NU14" s="446"/>
      <c r="NV14" s="446"/>
      <c r="NW14" s="446"/>
      <c r="NX14" s="446"/>
      <c r="NY14" s="446"/>
      <c r="NZ14" s="446"/>
      <c r="OA14" s="446"/>
      <c r="OB14" s="446"/>
      <c r="OC14" s="446"/>
      <c r="OD14" s="446"/>
      <c r="OE14" s="446"/>
      <c r="OF14" s="446"/>
      <c r="OG14" s="446"/>
      <c r="OH14" s="446"/>
      <c r="OI14" s="446"/>
      <c r="OJ14" s="446"/>
      <c r="OK14" s="446"/>
      <c r="OL14" s="446"/>
      <c r="OM14" s="446"/>
      <c r="ON14" s="446"/>
      <c r="OO14" s="446"/>
      <c r="OP14" s="446"/>
      <c r="OQ14" s="446"/>
      <c r="OR14" s="446"/>
      <c r="OS14" s="446"/>
      <c r="OT14" s="446"/>
      <c r="OU14" s="446"/>
      <c r="OV14" s="446"/>
      <c r="OW14" s="446"/>
      <c r="OX14" s="446"/>
      <c r="OY14" s="446"/>
      <c r="OZ14" s="446"/>
      <c r="PA14" s="446"/>
      <c r="PB14" s="446"/>
      <c r="PC14" s="446"/>
      <c r="PD14" s="446"/>
      <c r="PE14" s="446"/>
      <c r="PF14" s="446"/>
      <c r="PG14" s="446"/>
      <c r="PH14" s="446"/>
      <c r="PI14" s="446"/>
      <c r="PJ14" s="446"/>
      <c r="PK14" s="446"/>
      <c r="PL14" s="446"/>
      <c r="PM14" s="446"/>
      <c r="PN14" s="446"/>
      <c r="PO14" s="446"/>
      <c r="PP14" s="446"/>
      <c r="PQ14" s="446"/>
      <c r="PR14" s="446"/>
      <c r="PS14" s="446"/>
      <c r="PT14" s="446"/>
      <c r="PU14" s="446"/>
      <c r="PV14" s="446"/>
      <c r="PW14" s="446"/>
      <c r="PX14" s="446"/>
      <c r="PY14" s="446"/>
      <c r="PZ14" s="446"/>
      <c r="QA14" s="446"/>
      <c r="QB14" s="446"/>
      <c r="QC14" s="446"/>
      <c r="QD14" s="446"/>
      <c r="QE14" s="446"/>
      <c r="QF14" s="446"/>
      <c r="QG14" s="446"/>
      <c r="QH14" s="446"/>
      <c r="QI14" s="446"/>
      <c r="QJ14" s="446"/>
      <c r="QK14" s="446"/>
      <c r="QL14" s="446"/>
      <c r="QM14" s="446"/>
      <c r="QN14" s="446"/>
      <c r="QO14" s="446"/>
      <c r="QP14" s="446"/>
      <c r="QQ14" s="446"/>
      <c r="QR14" s="446"/>
      <c r="QS14" s="446"/>
      <c r="QT14" s="446"/>
      <c r="QU14" s="446"/>
      <c r="QV14" s="446"/>
      <c r="QW14" s="446"/>
      <c r="QX14" s="446"/>
      <c r="QY14" s="446"/>
      <c r="QZ14" s="446"/>
      <c r="RA14" s="446"/>
      <c r="RB14" s="446"/>
      <c r="RC14" s="446"/>
      <c r="RD14" s="446"/>
      <c r="RE14" s="446"/>
      <c r="RF14" s="446"/>
      <c r="RG14" s="446"/>
      <c r="RH14" s="446"/>
      <c r="RI14" s="446"/>
      <c r="RJ14" s="446"/>
      <c r="RK14" s="446"/>
      <c r="RL14" s="446"/>
      <c r="RM14" s="446"/>
      <c r="RN14" s="446"/>
      <c r="RO14" s="446"/>
      <c r="RP14" s="446"/>
      <c r="RQ14" s="446"/>
      <c r="RR14" s="446"/>
      <c r="RS14" s="446"/>
      <c r="RT14" s="446"/>
      <c r="RU14" s="446"/>
      <c r="RV14" s="446"/>
      <c r="RW14" s="446"/>
      <c r="RX14" s="446"/>
      <c r="RY14" s="446"/>
      <c r="RZ14" s="446"/>
      <c r="SA14" s="446"/>
      <c r="SB14" s="446"/>
      <c r="SC14" s="446"/>
      <c r="SD14" s="446"/>
      <c r="SE14" s="446"/>
      <c r="SF14" s="446"/>
      <c r="SG14" s="446"/>
      <c r="SH14" s="446"/>
      <c r="SI14" s="446"/>
      <c r="SJ14" s="446"/>
      <c r="SK14" s="446"/>
      <c r="SL14" s="446"/>
      <c r="SM14" s="446"/>
      <c r="SN14" s="446"/>
      <c r="SO14" s="446"/>
      <c r="SP14" s="446"/>
      <c r="SQ14" s="446"/>
      <c r="SR14" s="446"/>
      <c r="SS14" s="446"/>
      <c r="ST14" s="446"/>
      <c r="SU14" s="446"/>
      <c r="SV14" s="446"/>
      <c r="SW14" s="446"/>
      <c r="SX14" s="446"/>
      <c r="SY14" s="446"/>
      <c r="SZ14" s="446"/>
      <c r="TA14" s="446"/>
      <c r="TB14" s="446"/>
      <c r="TC14" s="446"/>
      <c r="TD14" s="446"/>
      <c r="TE14" s="446"/>
      <c r="TF14" s="446"/>
      <c r="TG14" s="446"/>
      <c r="TH14" s="446"/>
      <c r="TI14" s="446"/>
      <c r="TJ14" s="446"/>
      <c r="TK14" s="446"/>
      <c r="TL14" s="446"/>
      <c r="TM14" s="446"/>
      <c r="TN14" s="446"/>
      <c r="TO14" s="446"/>
      <c r="TP14" s="446"/>
      <c r="TQ14" s="446"/>
      <c r="TR14" s="446"/>
      <c r="TS14" s="446"/>
      <c r="TT14" s="446"/>
      <c r="TU14" s="446"/>
      <c r="TV14" s="446"/>
      <c r="TW14" s="446"/>
      <c r="TX14" s="446"/>
      <c r="TY14" s="446"/>
      <c r="TZ14" s="446"/>
      <c r="UA14" s="446"/>
      <c r="UB14" s="446"/>
      <c r="UC14" s="446"/>
      <c r="UD14" s="446"/>
      <c r="UE14" s="446"/>
      <c r="UF14" s="446"/>
      <c r="UG14" s="446"/>
      <c r="UH14" s="446"/>
      <c r="UI14" s="446"/>
      <c r="UJ14" s="446"/>
      <c r="UK14" s="446"/>
      <c r="UL14" s="446"/>
      <c r="UM14" s="446"/>
      <c r="UN14" s="446"/>
      <c r="UO14" s="446"/>
      <c r="UP14" s="446"/>
      <c r="UQ14" s="446"/>
      <c r="UR14" s="446"/>
      <c r="US14" s="446"/>
      <c r="UT14" s="446"/>
      <c r="UU14" s="446"/>
      <c r="UV14" s="446"/>
      <c r="UW14" s="446"/>
      <c r="UX14" s="446"/>
      <c r="UY14" s="446"/>
      <c r="UZ14" s="446"/>
      <c r="VA14" s="446"/>
      <c r="VB14" s="446"/>
      <c r="VC14" s="446"/>
      <c r="VD14" s="446"/>
      <c r="VE14" s="446"/>
      <c r="VF14" s="446"/>
      <c r="VG14" s="446"/>
      <c r="VH14" s="446"/>
    </row>
    <row r="15" spans="1:580" s="70" customFormat="1" ht="14.1" customHeight="1">
      <c r="A15" s="374" t="s">
        <v>112</v>
      </c>
      <c r="B15" s="373"/>
      <c r="C15" s="373"/>
      <c r="D15" s="373"/>
      <c r="E15" s="373"/>
      <c r="F15" s="373"/>
      <c r="G15" s="655"/>
      <c r="H15" s="527"/>
      <c r="I15" s="614"/>
      <c r="J15" s="528"/>
      <c r="K15" s="732"/>
      <c r="L15" s="733"/>
      <c r="M15" s="733"/>
      <c r="N15" s="733"/>
      <c r="O15" s="733"/>
      <c r="P15" s="733"/>
      <c r="Q15" s="733"/>
      <c r="R15" s="733"/>
      <c r="S15" s="733"/>
      <c r="T15" s="733"/>
      <c r="U15" s="733"/>
      <c r="V15" s="734"/>
      <c r="W15" s="744"/>
      <c r="X15" s="745"/>
      <c r="Y15" s="746"/>
      <c r="Z15" s="492"/>
      <c r="AA15" s="492"/>
      <c r="AB15" s="492"/>
      <c r="AC15" s="492"/>
      <c r="AD15" s="492"/>
      <c r="AE15" s="492"/>
      <c r="AF15" s="492"/>
      <c r="AG15" s="751"/>
      <c r="AH15" s="749"/>
      <c r="AI15" s="749"/>
      <c r="AJ15" s="749"/>
      <c r="AK15" s="749"/>
      <c r="AL15" s="749"/>
      <c r="AM15" s="753"/>
      <c r="AU15" s="73"/>
      <c r="AV15" s="73"/>
      <c r="AW15" s="442"/>
      <c r="AX15" s="442"/>
      <c r="AY15" s="442"/>
      <c r="AZ15" s="442"/>
      <c r="BA15" s="442"/>
      <c r="BB15" s="442"/>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446"/>
      <c r="DA15" s="446"/>
      <c r="DB15" s="446"/>
      <c r="DC15" s="446"/>
      <c r="DD15" s="446"/>
      <c r="DE15" s="446"/>
      <c r="DF15" s="446"/>
      <c r="DG15" s="446"/>
      <c r="DH15" s="446"/>
      <c r="DI15" s="446"/>
      <c r="DJ15" s="446"/>
      <c r="DK15" s="446"/>
      <c r="DL15" s="446"/>
      <c r="DM15" s="446"/>
      <c r="DN15" s="446"/>
      <c r="DO15" s="446"/>
      <c r="DP15" s="446"/>
      <c r="DQ15" s="446"/>
      <c r="DR15" s="446"/>
      <c r="DS15" s="446"/>
      <c r="DT15" s="446"/>
      <c r="DU15" s="446"/>
      <c r="DV15" s="446"/>
      <c r="DW15" s="446"/>
      <c r="DX15" s="446"/>
      <c r="DY15" s="446"/>
      <c r="DZ15" s="446"/>
      <c r="EA15" s="446"/>
      <c r="EB15" s="446"/>
      <c r="EC15" s="446"/>
      <c r="ED15" s="446"/>
      <c r="EE15" s="446"/>
      <c r="EF15" s="446"/>
      <c r="EG15" s="446"/>
      <c r="EH15" s="446"/>
      <c r="EI15" s="446"/>
      <c r="EJ15" s="446"/>
      <c r="EK15" s="446"/>
      <c r="EL15" s="446"/>
      <c r="EM15" s="446"/>
      <c r="EN15" s="446"/>
      <c r="EO15" s="446"/>
      <c r="EP15" s="446"/>
      <c r="EQ15" s="446"/>
      <c r="ER15" s="446"/>
      <c r="ES15" s="446"/>
      <c r="ET15" s="446"/>
      <c r="EU15" s="446"/>
      <c r="EV15" s="446"/>
      <c r="EW15" s="446"/>
      <c r="EX15" s="446"/>
      <c r="EY15" s="446"/>
      <c r="EZ15" s="446"/>
      <c r="FA15" s="446"/>
      <c r="FB15" s="446"/>
      <c r="FC15" s="446"/>
      <c r="FD15" s="446"/>
      <c r="FE15" s="446"/>
      <c r="FF15" s="446"/>
      <c r="FG15" s="446"/>
      <c r="FH15" s="446"/>
      <c r="FI15" s="446"/>
      <c r="FJ15" s="446"/>
      <c r="FK15" s="446"/>
      <c r="FL15" s="446"/>
      <c r="FM15" s="446"/>
      <c r="FN15" s="446"/>
      <c r="FO15" s="446"/>
      <c r="FP15" s="446"/>
      <c r="FQ15" s="446"/>
      <c r="FR15" s="446"/>
      <c r="FS15" s="446"/>
      <c r="FT15" s="446"/>
      <c r="FU15" s="446"/>
      <c r="FV15" s="446"/>
      <c r="FW15" s="446"/>
      <c r="FX15" s="446"/>
      <c r="FY15" s="446"/>
      <c r="FZ15" s="446"/>
      <c r="GA15" s="446"/>
      <c r="GB15" s="446"/>
      <c r="GC15" s="446"/>
      <c r="GD15" s="446"/>
      <c r="GE15" s="446"/>
      <c r="GF15" s="446"/>
      <c r="GG15" s="446"/>
      <c r="GH15" s="446"/>
      <c r="GI15" s="446"/>
      <c r="GJ15" s="446"/>
      <c r="GK15" s="446"/>
      <c r="GL15" s="446"/>
      <c r="GM15" s="446"/>
      <c r="GN15" s="446"/>
      <c r="GO15" s="446"/>
      <c r="GP15" s="446"/>
      <c r="GQ15" s="446"/>
      <c r="GR15" s="446"/>
      <c r="GS15" s="446"/>
      <c r="GT15" s="446"/>
      <c r="GU15" s="446"/>
      <c r="GV15" s="446"/>
      <c r="GW15" s="446"/>
      <c r="GX15" s="446"/>
      <c r="GY15" s="446"/>
      <c r="GZ15" s="446"/>
      <c r="HA15" s="446"/>
      <c r="HB15" s="446"/>
      <c r="HC15" s="446"/>
      <c r="HD15" s="446"/>
      <c r="HE15" s="446"/>
      <c r="HF15" s="446"/>
      <c r="HG15" s="446"/>
      <c r="HH15" s="446"/>
      <c r="HI15" s="446"/>
      <c r="HJ15" s="446"/>
      <c r="HK15" s="446"/>
      <c r="HL15" s="446"/>
      <c r="HM15" s="446"/>
      <c r="HN15" s="446"/>
      <c r="HO15" s="446"/>
      <c r="HP15" s="446"/>
      <c r="HQ15" s="446"/>
      <c r="HR15" s="446"/>
      <c r="HS15" s="446"/>
      <c r="HT15" s="446"/>
      <c r="HU15" s="446"/>
      <c r="HV15" s="446"/>
      <c r="HW15" s="446"/>
      <c r="HX15" s="446"/>
      <c r="HY15" s="446"/>
      <c r="HZ15" s="446"/>
      <c r="IA15" s="446"/>
      <c r="IB15" s="446"/>
      <c r="IC15" s="446"/>
      <c r="ID15" s="446"/>
      <c r="IE15" s="446"/>
      <c r="IF15" s="446"/>
      <c r="IG15" s="446"/>
      <c r="IH15" s="446"/>
      <c r="II15" s="446"/>
      <c r="IJ15" s="446"/>
      <c r="IK15" s="446"/>
      <c r="IL15" s="446"/>
      <c r="IM15" s="446"/>
      <c r="IN15" s="446"/>
      <c r="IO15" s="446"/>
      <c r="IP15" s="446"/>
      <c r="IQ15" s="446"/>
      <c r="IR15" s="446"/>
      <c r="IS15" s="446"/>
      <c r="IT15" s="446"/>
      <c r="IU15" s="446"/>
      <c r="IV15" s="446"/>
      <c r="IW15" s="446"/>
      <c r="IX15" s="446"/>
      <c r="IY15" s="446"/>
      <c r="IZ15" s="446"/>
      <c r="JA15" s="446"/>
      <c r="JB15" s="446"/>
      <c r="JC15" s="446"/>
      <c r="JD15" s="446"/>
      <c r="JE15" s="446"/>
      <c r="JF15" s="446"/>
      <c r="JG15" s="446"/>
      <c r="JH15" s="446"/>
      <c r="JI15" s="446"/>
      <c r="JJ15" s="446"/>
      <c r="JK15" s="446"/>
      <c r="JL15" s="446"/>
      <c r="JM15" s="446"/>
      <c r="JN15" s="446"/>
      <c r="JO15" s="446"/>
      <c r="JP15" s="446"/>
      <c r="JQ15" s="446"/>
      <c r="JR15" s="446"/>
      <c r="JS15" s="446"/>
      <c r="JT15" s="446"/>
      <c r="JU15" s="446"/>
      <c r="JV15" s="446"/>
      <c r="JW15" s="446"/>
      <c r="JX15" s="446"/>
      <c r="JY15" s="446"/>
      <c r="JZ15" s="446"/>
      <c r="KA15" s="446"/>
      <c r="KB15" s="446"/>
      <c r="KC15" s="446"/>
      <c r="KD15" s="446"/>
      <c r="KE15" s="446"/>
      <c r="KF15" s="446"/>
      <c r="KG15" s="446"/>
      <c r="KH15" s="446"/>
      <c r="KI15" s="446"/>
      <c r="KJ15" s="446"/>
      <c r="KK15" s="446"/>
      <c r="KL15" s="446"/>
      <c r="KM15" s="446"/>
      <c r="KN15" s="446"/>
      <c r="KO15" s="446"/>
      <c r="KP15" s="446"/>
      <c r="KQ15" s="446"/>
      <c r="KR15" s="446"/>
      <c r="KS15" s="446"/>
      <c r="KT15" s="446"/>
      <c r="KU15" s="446"/>
      <c r="KV15" s="446"/>
      <c r="KW15" s="446"/>
      <c r="KX15" s="446"/>
      <c r="KY15" s="446"/>
      <c r="KZ15" s="446"/>
      <c r="LA15" s="446"/>
      <c r="LB15" s="446"/>
      <c r="LC15" s="446"/>
      <c r="LD15" s="446"/>
      <c r="LE15" s="446"/>
      <c r="LF15" s="446"/>
      <c r="LG15" s="446"/>
      <c r="LH15" s="446"/>
      <c r="LI15" s="446"/>
      <c r="LJ15" s="446"/>
      <c r="LK15" s="446"/>
      <c r="LL15" s="446"/>
      <c r="LM15" s="446"/>
      <c r="LN15" s="446"/>
      <c r="LO15" s="446"/>
      <c r="LP15" s="446"/>
      <c r="LQ15" s="446"/>
      <c r="LR15" s="446"/>
      <c r="LS15" s="446"/>
      <c r="LT15" s="446"/>
      <c r="LU15" s="446"/>
      <c r="LV15" s="446"/>
      <c r="LW15" s="446"/>
      <c r="LX15" s="446"/>
      <c r="LY15" s="446"/>
      <c r="LZ15" s="446"/>
      <c r="MA15" s="446"/>
      <c r="MB15" s="446"/>
      <c r="MC15" s="446"/>
      <c r="MD15" s="446"/>
      <c r="ME15" s="446"/>
      <c r="MF15" s="446"/>
      <c r="MG15" s="446"/>
      <c r="MH15" s="446"/>
      <c r="MI15" s="446"/>
      <c r="MJ15" s="446"/>
      <c r="MK15" s="446"/>
      <c r="ML15" s="446"/>
      <c r="MM15" s="446"/>
      <c r="MN15" s="446"/>
      <c r="MO15" s="446"/>
      <c r="MP15" s="446"/>
      <c r="MQ15" s="446"/>
      <c r="MR15" s="446"/>
      <c r="MS15" s="446"/>
      <c r="MT15" s="446"/>
      <c r="MU15" s="446"/>
      <c r="MV15" s="446"/>
      <c r="MW15" s="446"/>
      <c r="MX15" s="446"/>
      <c r="MY15" s="446"/>
      <c r="MZ15" s="446"/>
      <c r="NA15" s="446"/>
      <c r="NB15" s="446"/>
      <c r="NC15" s="446"/>
      <c r="ND15" s="446"/>
      <c r="NE15" s="446"/>
      <c r="NF15" s="446"/>
      <c r="NG15" s="446"/>
      <c r="NH15" s="446"/>
      <c r="NI15" s="446"/>
      <c r="NJ15" s="446"/>
      <c r="NK15" s="446"/>
      <c r="NL15" s="446"/>
      <c r="NM15" s="446"/>
      <c r="NN15" s="446"/>
      <c r="NO15" s="446"/>
      <c r="NP15" s="446"/>
      <c r="NQ15" s="446"/>
      <c r="NR15" s="446"/>
      <c r="NS15" s="446"/>
      <c r="NT15" s="446"/>
      <c r="NU15" s="446"/>
      <c r="NV15" s="446"/>
      <c r="NW15" s="446"/>
      <c r="NX15" s="446"/>
      <c r="NY15" s="446"/>
      <c r="NZ15" s="446"/>
      <c r="OA15" s="446"/>
      <c r="OB15" s="446"/>
      <c r="OC15" s="446"/>
      <c r="OD15" s="446"/>
      <c r="OE15" s="446"/>
      <c r="OF15" s="446"/>
      <c r="OG15" s="446"/>
      <c r="OH15" s="446"/>
      <c r="OI15" s="446"/>
      <c r="OJ15" s="446"/>
      <c r="OK15" s="446"/>
      <c r="OL15" s="446"/>
      <c r="OM15" s="446"/>
      <c r="ON15" s="446"/>
      <c r="OO15" s="446"/>
      <c r="OP15" s="446"/>
      <c r="OQ15" s="446"/>
      <c r="OR15" s="446"/>
      <c r="OS15" s="446"/>
      <c r="OT15" s="446"/>
      <c r="OU15" s="446"/>
      <c r="OV15" s="446"/>
      <c r="OW15" s="446"/>
      <c r="OX15" s="446"/>
      <c r="OY15" s="446"/>
      <c r="OZ15" s="446"/>
      <c r="PA15" s="446"/>
      <c r="PB15" s="446"/>
      <c r="PC15" s="446"/>
      <c r="PD15" s="446"/>
      <c r="PE15" s="446"/>
      <c r="PF15" s="446"/>
      <c r="PG15" s="446"/>
      <c r="PH15" s="446"/>
      <c r="PI15" s="446"/>
      <c r="PJ15" s="446"/>
      <c r="PK15" s="446"/>
      <c r="PL15" s="446"/>
      <c r="PM15" s="446"/>
      <c r="PN15" s="446"/>
      <c r="PO15" s="446"/>
      <c r="PP15" s="446"/>
      <c r="PQ15" s="446"/>
      <c r="PR15" s="446"/>
      <c r="PS15" s="446"/>
      <c r="PT15" s="446"/>
      <c r="PU15" s="446"/>
      <c r="PV15" s="446"/>
      <c r="PW15" s="446"/>
      <c r="PX15" s="446"/>
      <c r="PY15" s="446"/>
      <c r="PZ15" s="446"/>
      <c r="QA15" s="446"/>
      <c r="QB15" s="446"/>
      <c r="QC15" s="446"/>
      <c r="QD15" s="446"/>
      <c r="QE15" s="446"/>
      <c r="QF15" s="446"/>
      <c r="QG15" s="446"/>
      <c r="QH15" s="446"/>
      <c r="QI15" s="446"/>
      <c r="QJ15" s="446"/>
      <c r="QK15" s="446"/>
      <c r="QL15" s="446"/>
      <c r="QM15" s="446"/>
      <c r="QN15" s="446"/>
      <c r="QO15" s="446"/>
      <c r="QP15" s="446"/>
      <c r="QQ15" s="446"/>
      <c r="QR15" s="446"/>
      <c r="QS15" s="446"/>
      <c r="QT15" s="446"/>
      <c r="QU15" s="446"/>
      <c r="QV15" s="446"/>
      <c r="QW15" s="446"/>
      <c r="QX15" s="446"/>
      <c r="QY15" s="446"/>
      <c r="QZ15" s="446"/>
      <c r="RA15" s="446"/>
      <c r="RB15" s="446"/>
      <c r="RC15" s="446"/>
      <c r="RD15" s="446"/>
      <c r="RE15" s="446"/>
      <c r="RF15" s="446"/>
      <c r="RG15" s="446"/>
      <c r="RH15" s="446"/>
      <c r="RI15" s="446"/>
      <c r="RJ15" s="446"/>
      <c r="RK15" s="446"/>
      <c r="RL15" s="446"/>
      <c r="RM15" s="446"/>
      <c r="RN15" s="446"/>
      <c r="RO15" s="446"/>
      <c r="RP15" s="446"/>
      <c r="RQ15" s="446"/>
      <c r="RR15" s="446"/>
      <c r="RS15" s="446"/>
      <c r="RT15" s="446"/>
      <c r="RU15" s="446"/>
      <c r="RV15" s="446"/>
      <c r="RW15" s="446"/>
      <c r="RX15" s="446"/>
      <c r="RY15" s="446"/>
      <c r="RZ15" s="446"/>
      <c r="SA15" s="446"/>
      <c r="SB15" s="446"/>
      <c r="SC15" s="446"/>
      <c r="SD15" s="446"/>
      <c r="SE15" s="446"/>
      <c r="SF15" s="446"/>
      <c r="SG15" s="446"/>
      <c r="SH15" s="446"/>
      <c r="SI15" s="446"/>
      <c r="SJ15" s="446"/>
      <c r="SK15" s="446"/>
      <c r="SL15" s="446"/>
      <c r="SM15" s="446"/>
      <c r="SN15" s="446"/>
      <c r="SO15" s="446"/>
      <c r="SP15" s="446"/>
      <c r="SQ15" s="446"/>
      <c r="SR15" s="446"/>
      <c r="SS15" s="446"/>
      <c r="ST15" s="446"/>
      <c r="SU15" s="446"/>
      <c r="SV15" s="446"/>
      <c r="SW15" s="446"/>
      <c r="SX15" s="446"/>
      <c r="SY15" s="446"/>
      <c r="SZ15" s="446"/>
      <c r="TA15" s="446"/>
      <c r="TB15" s="446"/>
      <c r="TC15" s="446"/>
      <c r="TD15" s="446"/>
      <c r="TE15" s="446"/>
      <c r="TF15" s="446"/>
      <c r="TG15" s="446"/>
      <c r="TH15" s="446"/>
      <c r="TI15" s="446"/>
      <c r="TJ15" s="446"/>
      <c r="TK15" s="446"/>
      <c r="TL15" s="446"/>
      <c r="TM15" s="446"/>
      <c r="TN15" s="446"/>
      <c r="TO15" s="446"/>
      <c r="TP15" s="446"/>
      <c r="TQ15" s="446"/>
      <c r="TR15" s="446"/>
      <c r="TS15" s="446"/>
      <c r="TT15" s="446"/>
      <c r="TU15" s="446"/>
      <c r="TV15" s="446"/>
      <c r="TW15" s="446"/>
      <c r="TX15" s="446"/>
      <c r="TY15" s="446"/>
      <c r="TZ15" s="446"/>
      <c r="UA15" s="446"/>
      <c r="UB15" s="446"/>
      <c r="UC15" s="446"/>
      <c r="UD15" s="446"/>
      <c r="UE15" s="446"/>
      <c r="UF15" s="446"/>
      <c r="UG15" s="446"/>
      <c r="UH15" s="446"/>
      <c r="UI15" s="446"/>
      <c r="UJ15" s="446"/>
      <c r="UK15" s="446"/>
      <c r="UL15" s="446"/>
      <c r="UM15" s="446"/>
      <c r="UN15" s="446"/>
      <c r="UO15" s="446"/>
      <c r="UP15" s="446"/>
      <c r="UQ15" s="446"/>
      <c r="UR15" s="446"/>
      <c r="US15" s="446"/>
      <c r="UT15" s="446"/>
      <c r="UU15" s="446"/>
      <c r="UV15" s="446"/>
      <c r="UW15" s="446"/>
      <c r="UX15" s="446"/>
      <c r="UY15" s="446"/>
      <c r="UZ15" s="446"/>
      <c r="VA15" s="446"/>
      <c r="VB15" s="446"/>
      <c r="VC15" s="446"/>
      <c r="VD15" s="446"/>
      <c r="VE15" s="446"/>
      <c r="VF15" s="446"/>
      <c r="VG15" s="446"/>
      <c r="VH15" s="446"/>
    </row>
    <row r="16" spans="1:580" s="73" customFormat="1" ht="14.1" customHeight="1">
      <c r="A16" s="373"/>
      <c r="B16" s="373"/>
      <c r="C16" s="373"/>
      <c r="D16" s="373"/>
      <c r="E16" s="373"/>
      <c r="F16" s="373"/>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4"/>
      <c r="AW16" s="442"/>
      <c r="AX16" s="442"/>
      <c r="AY16" s="442"/>
      <c r="AZ16" s="442"/>
      <c r="BA16" s="442"/>
      <c r="BB16" s="442"/>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446"/>
      <c r="DA16" s="446"/>
      <c r="DB16" s="446"/>
      <c r="DC16" s="446"/>
      <c r="DD16" s="446"/>
      <c r="DE16" s="446"/>
      <c r="DF16" s="446"/>
      <c r="DG16" s="446"/>
      <c r="DH16" s="446"/>
      <c r="DI16" s="446"/>
      <c r="DJ16" s="446"/>
      <c r="DK16" s="446"/>
      <c r="DL16" s="446"/>
      <c r="DM16" s="446"/>
      <c r="DN16" s="446"/>
      <c r="DO16" s="446"/>
      <c r="DP16" s="446"/>
      <c r="DQ16" s="446"/>
      <c r="DR16" s="446"/>
      <c r="DS16" s="446"/>
      <c r="DT16" s="446"/>
      <c r="DU16" s="446"/>
      <c r="DV16" s="446"/>
      <c r="DW16" s="446"/>
      <c r="DX16" s="446"/>
      <c r="DY16" s="446"/>
      <c r="DZ16" s="446"/>
      <c r="EA16" s="446"/>
      <c r="EB16" s="446"/>
      <c r="EC16" s="446"/>
      <c r="ED16" s="446"/>
      <c r="EE16" s="446"/>
      <c r="EF16" s="446"/>
      <c r="EG16" s="446"/>
      <c r="EH16" s="446"/>
      <c r="EI16" s="446"/>
      <c r="EJ16" s="446"/>
      <c r="EK16" s="446"/>
      <c r="EL16" s="446"/>
      <c r="EM16" s="446"/>
      <c r="EN16" s="446"/>
      <c r="EO16" s="446"/>
      <c r="EP16" s="446"/>
      <c r="EQ16" s="446"/>
      <c r="ER16" s="446"/>
      <c r="ES16" s="446"/>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6"/>
      <c r="GK16" s="446"/>
      <c r="GL16" s="446"/>
      <c r="GM16" s="446"/>
      <c r="GN16" s="446"/>
      <c r="GO16" s="446"/>
      <c r="GP16" s="446"/>
      <c r="GQ16" s="446"/>
      <c r="GR16" s="446"/>
      <c r="GS16" s="446"/>
      <c r="GT16" s="446"/>
      <c r="GU16" s="446"/>
      <c r="GV16" s="446"/>
      <c r="GW16" s="446"/>
      <c r="GX16" s="446"/>
      <c r="GY16" s="446"/>
      <c r="GZ16" s="446"/>
      <c r="HA16" s="446"/>
      <c r="HB16" s="446"/>
      <c r="HC16" s="446"/>
      <c r="HD16" s="446"/>
      <c r="HE16" s="446"/>
      <c r="HF16" s="446"/>
      <c r="HG16" s="446"/>
      <c r="HH16" s="446"/>
      <c r="HI16" s="446"/>
      <c r="HJ16" s="446"/>
      <c r="HK16" s="446"/>
      <c r="HL16" s="446"/>
      <c r="HM16" s="446"/>
      <c r="HN16" s="446"/>
      <c r="HO16" s="446"/>
      <c r="HP16" s="446"/>
      <c r="HQ16" s="446"/>
      <c r="HR16" s="446"/>
      <c r="HS16" s="446"/>
      <c r="HT16" s="446"/>
      <c r="HU16" s="446"/>
      <c r="HV16" s="446"/>
      <c r="HW16" s="446"/>
      <c r="HX16" s="446"/>
      <c r="HY16" s="446"/>
      <c r="HZ16" s="446"/>
      <c r="IA16" s="446"/>
      <c r="IB16" s="446"/>
      <c r="IC16" s="446"/>
      <c r="ID16" s="446"/>
      <c r="IE16" s="446"/>
      <c r="IF16" s="446"/>
      <c r="IG16" s="446"/>
      <c r="IH16" s="446"/>
      <c r="II16" s="446"/>
      <c r="IJ16" s="446"/>
      <c r="IK16" s="446"/>
      <c r="IL16" s="446"/>
      <c r="IM16" s="446"/>
      <c r="IN16" s="446"/>
      <c r="IO16" s="446"/>
      <c r="IP16" s="446"/>
      <c r="IQ16" s="446"/>
      <c r="IR16" s="446"/>
      <c r="IS16" s="446"/>
      <c r="IT16" s="446"/>
      <c r="IU16" s="446"/>
      <c r="IV16" s="446"/>
      <c r="IW16" s="446"/>
      <c r="IX16" s="446"/>
      <c r="IY16" s="446"/>
      <c r="IZ16" s="446"/>
      <c r="JA16" s="446"/>
      <c r="JB16" s="446"/>
      <c r="JC16" s="446"/>
      <c r="JD16" s="446"/>
      <c r="JE16" s="446"/>
      <c r="JF16" s="446"/>
      <c r="JG16" s="446"/>
      <c r="JH16" s="446"/>
      <c r="JI16" s="446"/>
      <c r="JJ16" s="446"/>
      <c r="JK16" s="446"/>
      <c r="JL16" s="446"/>
      <c r="JM16" s="446"/>
      <c r="JN16" s="446"/>
      <c r="JO16" s="446"/>
      <c r="JP16" s="446"/>
      <c r="JQ16" s="446"/>
      <c r="JR16" s="446"/>
      <c r="JS16" s="446"/>
      <c r="JT16" s="446"/>
      <c r="JU16" s="446"/>
      <c r="JV16" s="446"/>
      <c r="JW16" s="446"/>
      <c r="JX16" s="446"/>
      <c r="JY16" s="446"/>
      <c r="JZ16" s="446"/>
      <c r="KA16" s="446"/>
      <c r="KB16" s="446"/>
      <c r="KC16" s="446"/>
      <c r="KD16" s="446"/>
      <c r="KE16" s="446"/>
      <c r="KF16" s="446"/>
      <c r="KG16" s="446"/>
      <c r="KH16" s="446"/>
      <c r="KI16" s="446"/>
      <c r="KJ16" s="446"/>
      <c r="KK16" s="446"/>
      <c r="KL16" s="446"/>
      <c r="KM16" s="446"/>
      <c r="KN16" s="446"/>
      <c r="KO16" s="446"/>
      <c r="KP16" s="446"/>
      <c r="KQ16" s="446"/>
      <c r="KR16" s="446"/>
      <c r="KS16" s="446"/>
      <c r="KT16" s="446"/>
      <c r="KU16" s="446"/>
      <c r="KV16" s="446"/>
      <c r="KW16" s="446"/>
      <c r="KX16" s="446"/>
      <c r="KY16" s="446"/>
      <c r="KZ16" s="446"/>
      <c r="LA16" s="446"/>
      <c r="LB16" s="446"/>
      <c r="LC16" s="446"/>
      <c r="LD16" s="446"/>
      <c r="LE16" s="446"/>
      <c r="LF16" s="446"/>
      <c r="LG16" s="446"/>
      <c r="LH16" s="446"/>
      <c r="LI16" s="446"/>
      <c r="LJ16" s="446"/>
      <c r="LK16" s="446"/>
      <c r="LL16" s="446"/>
      <c r="LM16" s="446"/>
      <c r="LN16" s="446"/>
      <c r="LO16" s="446"/>
      <c r="LP16" s="446"/>
      <c r="LQ16" s="446"/>
      <c r="LR16" s="446"/>
      <c r="LS16" s="446"/>
      <c r="LT16" s="446"/>
      <c r="LU16" s="446"/>
      <c r="LV16" s="446"/>
      <c r="LW16" s="446"/>
      <c r="LX16" s="446"/>
      <c r="LY16" s="446"/>
      <c r="LZ16" s="446"/>
      <c r="MA16" s="446"/>
      <c r="MB16" s="446"/>
      <c r="MC16" s="446"/>
      <c r="MD16" s="446"/>
      <c r="ME16" s="446"/>
      <c r="MF16" s="446"/>
      <c r="MG16" s="446"/>
      <c r="MH16" s="446"/>
      <c r="MI16" s="446"/>
      <c r="MJ16" s="446"/>
      <c r="MK16" s="446"/>
      <c r="ML16" s="446"/>
      <c r="MM16" s="446"/>
      <c r="MN16" s="446"/>
      <c r="MO16" s="446"/>
      <c r="MP16" s="446"/>
      <c r="MQ16" s="446"/>
      <c r="MR16" s="446"/>
      <c r="MS16" s="446"/>
      <c r="MT16" s="446"/>
      <c r="MU16" s="446"/>
      <c r="MV16" s="446"/>
      <c r="MW16" s="446"/>
      <c r="MX16" s="446"/>
      <c r="MY16" s="446"/>
      <c r="MZ16" s="446"/>
      <c r="NA16" s="446"/>
      <c r="NB16" s="446"/>
      <c r="NC16" s="446"/>
      <c r="ND16" s="446"/>
      <c r="NE16" s="446"/>
      <c r="NF16" s="446"/>
      <c r="NG16" s="446"/>
      <c r="NH16" s="446"/>
      <c r="NI16" s="446"/>
      <c r="NJ16" s="446"/>
      <c r="NK16" s="446"/>
      <c r="NL16" s="446"/>
      <c r="NM16" s="446"/>
      <c r="NN16" s="446"/>
      <c r="NO16" s="446"/>
      <c r="NP16" s="446"/>
      <c r="NQ16" s="446"/>
      <c r="NR16" s="446"/>
      <c r="NS16" s="446"/>
      <c r="NT16" s="446"/>
      <c r="NU16" s="446"/>
      <c r="NV16" s="446"/>
      <c r="NW16" s="446"/>
      <c r="NX16" s="446"/>
      <c r="NY16" s="446"/>
      <c r="NZ16" s="446"/>
      <c r="OA16" s="446"/>
      <c r="OB16" s="446"/>
      <c r="OC16" s="446"/>
      <c r="OD16" s="446"/>
      <c r="OE16" s="446"/>
      <c r="OF16" s="446"/>
      <c r="OG16" s="446"/>
      <c r="OH16" s="446"/>
      <c r="OI16" s="446"/>
      <c r="OJ16" s="446"/>
      <c r="OK16" s="446"/>
      <c r="OL16" s="446"/>
      <c r="OM16" s="446"/>
      <c r="ON16" s="446"/>
      <c r="OO16" s="446"/>
      <c r="OP16" s="446"/>
      <c r="OQ16" s="446"/>
      <c r="OR16" s="446"/>
      <c r="OS16" s="446"/>
      <c r="OT16" s="446"/>
      <c r="OU16" s="446"/>
      <c r="OV16" s="446"/>
      <c r="OW16" s="446"/>
      <c r="OX16" s="446"/>
      <c r="OY16" s="446"/>
      <c r="OZ16" s="446"/>
      <c r="PA16" s="446"/>
      <c r="PB16" s="446"/>
      <c r="PC16" s="446"/>
      <c r="PD16" s="446"/>
      <c r="PE16" s="446"/>
      <c r="PF16" s="446"/>
      <c r="PG16" s="446"/>
      <c r="PH16" s="446"/>
      <c r="PI16" s="446"/>
      <c r="PJ16" s="446"/>
      <c r="PK16" s="446"/>
      <c r="PL16" s="446"/>
      <c r="PM16" s="446"/>
      <c r="PN16" s="446"/>
      <c r="PO16" s="446"/>
      <c r="PP16" s="446"/>
      <c r="PQ16" s="446"/>
      <c r="PR16" s="446"/>
      <c r="PS16" s="446"/>
      <c r="PT16" s="446"/>
      <c r="PU16" s="446"/>
      <c r="PV16" s="446"/>
      <c r="PW16" s="446"/>
      <c r="PX16" s="446"/>
      <c r="PY16" s="446"/>
      <c r="PZ16" s="446"/>
      <c r="QA16" s="446"/>
      <c r="QB16" s="446"/>
      <c r="QC16" s="446"/>
      <c r="QD16" s="446"/>
      <c r="QE16" s="446"/>
      <c r="QF16" s="446"/>
      <c r="QG16" s="446"/>
      <c r="QH16" s="446"/>
      <c r="QI16" s="446"/>
      <c r="QJ16" s="446"/>
      <c r="QK16" s="446"/>
      <c r="QL16" s="446"/>
      <c r="QM16" s="446"/>
      <c r="QN16" s="446"/>
      <c r="QO16" s="446"/>
      <c r="QP16" s="446"/>
      <c r="QQ16" s="446"/>
      <c r="QR16" s="446"/>
      <c r="QS16" s="446"/>
      <c r="QT16" s="446"/>
      <c r="QU16" s="446"/>
      <c r="QV16" s="446"/>
      <c r="QW16" s="446"/>
      <c r="QX16" s="446"/>
      <c r="QY16" s="446"/>
      <c r="QZ16" s="446"/>
      <c r="RA16" s="446"/>
      <c r="RB16" s="446"/>
      <c r="RC16" s="446"/>
      <c r="RD16" s="446"/>
      <c r="RE16" s="446"/>
      <c r="RF16" s="446"/>
      <c r="RG16" s="446"/>
      <c r="RH16" s="446"/>
      <c r="RI16" s="446"/>
      <c r="RJ16" s="446"/>
      <c r="RK16" s="446"/>
      <c r="RL16" s="446"/>
      <c r="RM16" s="446"/>
      <c r="RN16" s="446"/>
      <c r="RO16" s="446"/>
      <c r="RP16" s="446"/>
      <c r="RQ16" s="446"/>
      <c r="RR16" s="446"/>
      <c r="RS16" s="446"/>
      <c r="RT16" s="446"/>
      <c r="RU16" s="446"/>
      <c r="RV16" s="446"/>
      <c r="RW16" s="446"/>
      <c r="RX16" s="446"/>
      <c r="RY16" s="446"/>
      <c r="RZ16" s="446"/>
      <c r="SA16" s="446"/>
      <c r="SB16" s="446"/>
      <c r="SC16" s="446"/>
      <c r="SD16" s="446"/>
      <c r="SE16" s="446"/>
      <c r="SF16" s="446"/>
      <c r="SG16" s="446"/>
      <c r="SH16" s="446"/>
      <c r="SI16" s="446"/>
      <c r="SJ16" s="446"/>
      <c r="SK16" s="446"/>
      <c r="SL16" s="446"/>
      <c r="SM16" s="446"/>
      <c r="SN16" s="446"/>
      <c r="SO16" s="446"/>
      <c r="SP16" s="446"/>
      <c r="SQ16" s="446"/>
      <c r="SR16" s="446"/>
      <c r="SS16" s="446"/>
      <c r="ST16" s="446"/>
      <c r="SU16" s="446"/>
      <c r="SV16" s="446"/>
      <c r="SW16" s="446"/>
      <c r="SX16" s="446"/>
      <c r="SY16" s="446"/>
      <c r="SZ16" s="446"/>
      <c r="TA16" s="446"/>
      <c r="TB16" s="446"/>
      <c r="TC16" s="446"/>
      <c r="TD16" s="446"/>
      <c r="TE16" s="446"/>
      <c r="TF16" s="446"/>
      <c r="TG16" s="446"/>
      <c r="TH16" s="446"/>
      <c r="TI16" s="446"/>
      <c r="TJ16" s="446"/>
      <c r="TK16" s="446"/>
      <c r="TL16" s="446"/>
      <c r="TM16" s="446"/>
      <c r="TN16" s="446"/>
      <c r="TO16" s="446"/>
      <c r="TP16" s="446"/>
      <c r="TQ16" s="446"/>
      <c r="TR16" s="446"/>
      <c r="TS16" s="446"/>
      <c r="TT16" s="446"/>
      <c r="TU16" s="446"/>
      <c r="TV16" s="446"/>
      <c r="TW16" s="446"/>
      <c r="TX16" s="446"/>
      <c r="TY16" s="446"/>
      <c r="TZ16" s="446"/>
      <c r="UA16" s="446"/>
      <c r="UB16" s="446"/>
      <c r="UC16" s="446"/>
      <c r="UD16" s="446"/>
      <c r="UE16" s="446"/>
      <c r="UF16" s="446"/>
      <c r="UG16" s="446"/>
      <c r="UH16" s="446"/>
      <c r="UI16" s="446"/>
      <c r="UJ16" s="446"/>
      <c r="UK16" s="446"/>
      <c r="UL16" s="446"/>
      <c r="UM16" s="446"/>
      <c r="UN16" s="446"/>
      <c r="UO16" s="446"/>
      <c r="UP16" s="446"/>
      <c r="UQ16" s="446"/>
      <c r="UR16" s="446"/>
      <c r="US16" s="446"/>
      <c r="UT16" s="446"/>
      <c r="UU16" s="446"/>
      <c r="UV16" s="446"/>
      <c r="UW16" s="446"/>
      <c r="UX16" s="446"/>
      <c r="UY16" s="446"/>
      <c r="UZ16" s="446"/>
      <c r="VA16" s="446"/>
      <c r="VB16" s="446"/>
      <c r="VC16" s="446"/>
      <c r="VD16" s="446"/>
      <c r="VE16" s="446"/>
      <c r="VF16" s="446"/>
      <c r="VG16" s="446"/>
      <c r="VH16" s="446"/>
    </row>
    <row r="17" spans="1:580" s="82" customFormat="1" ht="14.1" customHeight="1">
      <c r="A17" s="599" t="s">
        <v>113</v>
      </c>
      <c r="B17" s="518" t="s">
        <v>114</v>
      </c>
      <c r="C17" s="613"/>
      <c r="D17" s="613"/>
      <c r="E17" s="613"/>
      <c r="F17" s="613"/>
      <c r="G17" s="613"/>
      <c r="H17" s="518" t="s">
        <v>233</v>
      </c>
      <c r="I17" s="613"/>
      <c r="J17" s="613"/>
      <c r="K17" s="613"/>
      <c r="L17" s="613"/>
      <c r="M17" s="519"/>
      <c r="N17" s="518" t="s">
        <v>115</v>
      </c>
      <c r="O17" s="613"/>
      <c r="P17" s="613"/>
      <c r="Q17" s="519"/>
      <c r="R17" s="599" t="s">
        <v>116</v>
      </c>
      <c r="S17" s="545" t="s">
        <v>117</v>
      </c>
      <c r="T17" s="546"/>
      <c r="U17" s="546"/>
      <c r="V17" s="546"/>
      <c r="W17" s="546"/>
      <c r="X17" s="546"/>
      <c r="Y17" s="546"/>
      <c r="Z17" s="546"/>
      <c r="AA17" s="546"/>
      <c r="AB17" s="615"/>
      <c r="AC17" s="663" t="s">
        <v>234</v>
      </c>
      <c r="AD17" s="664"/>
      <c r="AE17" s="664"/>
      <c r="AF17" s="664"/>
      <c r="AG17" s="664"/>
      <c r="AH17" s="664"/>
      <c r="AI17" s="664"/>
      <c r="AJ17" s="664"/>
      <c r="AK17" s="664"/>
      <c r="AL17" s="664"/>
      <c r="AM17" s="664"/>
      <c r="AN17" s="664"/>
      <c r="AO17" s="664"/>
      <c r="AP17" s="664"/>
      <c r="AQ17" s="665"/>
      <c r="AR17" s="518" t="s">
        <v>232</v>
      </c>
      <c r="AS17" s="519"/>
      <c r="AT17" s="81"/>
      <c r="AU17" s="73"/>
      <c r="AV17" s="73"/>
      <c r="AW17" s="442" t="s">
        <v>368</v>
      </c>
      <c r="AY17" s="442"/>
      <c r="BA17" s="442"/>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446"/>
      <c r="CV17" s="446"/>
      <c r="CW17" s="446"/>
      <c r="CX17" s="446"/>
      <c r="CY17" s="446"/>
      <c r="CZ17" s="446"/>
      <c r="DA17" s="446"/>
      <c r="DB17" s="446"/>
      <c r="DC17" s="446"/>
      <c r="DD17" s="446"/>
      <c r="DE17" s="446"/>
      <c r="DF17" s="446"/>
      <c r="DG17" s="446"/>
      <c r="DH17" s="446"/>
      <c r="DI17" s="446"/>
      <c r="DJ17" s="446"/>
      <c r="DK17" s="446"/>
      <c r="DL17" s="446"/>
      <c r="DM17" s="446"/>
      <c r="DN17" s="446"/>
      <c r="DO17" s="446"/>
      <c r="DP17" s="446"/>
      <c r="DQ17" s="446"/>
      <c r="DR17" s="446"/>
      <c r="DS17" s="446"/>
      <c r="DT17" s="446"/>
      <c r="DU17" s="446"/>
      <c r="DV17" s="446"/>
      <c r="DW17" s="446"/>
      <c r="DX17" s="446"/>
      <c r="DY17" s="446"/>
      <c r="DZ17" s="446"/>
      <c r="EA17" s="446"/>
      <c r="EB17" s="446"/>
      <c r="EC17" s="446"/>
      <c r="ED17" s="446"/>
      <c r="EE17" s="446"/>
      <c r="EF17" s="446"/>
      <c r="EG17" s="446"/>
      <c r="EH17" s="446"/>
      <c r="EI17" s="446"/>
      <c r="EJ17" s="446"/>
      <c r="EK17" s="446"/>
      <c r="EL17" s="446"/>
      <c r="EM17" s="446"/>
      <c r="EN17" s="446"/>
      <c r="EO17" s="446"/>
      <c r="EP17" s="446"/>
      <c r="EQ17" s="446"/>
      <c r="ER17" s="446"/>
      <c r="ES17" s="446"/>
      <c r="ET17" s="446"/>
      <c r="EU17" s="446"/>
      <c r="EV17" s="446"/>
      <c r="EW17" s="446"/>
      <c r="EX17" s="446"/>
      <c r="EY17" s="446"/>
      <c r="EZ17" s="446"/>
      <c r="FA17" s="446"/>
      <c r="FB17" s="446"/>
      <c r="FC17" s="446"/>
      <c r="FD17" s="446"/>
      <c r="FE17" s="446"/>
      <c r="FF17" s="446"/>
      <c r="FG17" s="446"/>
      <c r="FH17" s="446"/>
      <c r="FI17" s="446"/>
      <c r="FJ17" s="446"/>
      <c r="FK17" s="446"/>
      <c r="FL17" s="446"/>
      <c r="FM17" s="446"/>
      <c r="FN17" s="446"/>
      <c r="FO17" s="446"/>
      <c r="FP17" s="446"/>
      <c r="FQ17" s="446"/>
      <c r="FR17" s="446"/>
      <c r="FS17" s="446"/>
      <c r="FT17" s="446"/>
      <c r="FU17" s="446"/>
      <c r="FV17" s="446"/>
      <c r="FW17" s="446"/>
      <c r="FX17" s="446"/>
      <c r="FY17" s="446"/>
      <c r="FZ17" s="446"/>
      <c r="GA17" s="446"/>
      <c r="GB17" s="446"/>
      <c r="GC17" s="446"/>
      <c r="GD17" s="446"/>
      <c r="GE17" s="446"/>
      <c r="GF17" s="446"/>
      <c r="GG17" s="446"/>
      <c r="GH17" s="446"/>
      <c r="GI17" s="446"/>
      <c r="GJ17" s="446"/>
      <c r="GK17" s="446"/>
      <c r="GL17" s="446"/>
      <c r="GM17" s="446"/>
      <c r="GN17" s="446"/>
      <c r="GO17" s="446"/>
      <c r="GP17" s="446"/>
      <c r="GQ17" s="446"/>
      <c r="GR17" s="446"/>
      <c r="GS17" s="446"/>
      <c r="GT17" s="446"/>
      <c r="GU17" s="446"/>
      <c r="GV17" s="446"/>
      <c r="GW17" s="446"/>
      <c r="GX17" s="446"/>
      <c r="GY17" s="446"/>
      <c r="GZ17" s="446"/>
      <c r="HA17" s="446"/>
      <c r="HB17" s="446"/>
      <c r="HC17" s="446"/>
      <c r="HD17" s="446"/>
      <c r="HE17" s="446"/>
      <c r="HF17" s="446"/>
      <c r="HG17" s="446"/>
      <c r="HH17" s="446"/>
      <c r="HI17" s="446"/>
      <c r="HJ17" s="446"/>
      <c r="HK17" s="446"/>
      <c r="HL17" s="446"/>
      <c r="HM17" s="446"/>
      <c r="HN17" s="446"/>
      <c r="HO17" s="446"/>
      <c r="HP17" s="446"/>
      <c r="HQ17" s="446"/>
      <c r="HR17" s="446"/>
      <c r="HS17" s="446"/>
      <c r="HT17" s="446"/>
      <c r="HU17" s="446"/>
      <c r="HV17" s="446"/>
      <c r="HW17" s="446"/>
      <c r="HX17" s="446"/>
      <c r="HY17" s="446"/>
      <c r="HZ17" s="446"/>
      <c r="IA17" s="446"/>
      <c r="IB17" s="446"/>
      <c r="IC17" s="446"/>
      <c r="ID17" s="446"/>
      <c r="IE17" s="446"/>
      <c r="IF17" s="446"/>
      <c r="IG17" s="446"/>
      <c r="IH17" s="446"/>
      <c r="II17" s="446"/>
      <c r="IJ17" s="446"/>
      <c r="IK17" s="446"/>
      <c r="IL17" s="446"/>
      <c r="IM17" s="446"/>
      <c r="IN17" s="446"/>
      <c r="IO17" s="446"/>
      <c r="IP17" s="446"/>
      <c r="IQ17" s="446"/>
      <c r="IR17" s="446"/>
      <c r="IS17" s="446"/>
      <c r="IT17" s="446"/>
      <c r="IU17" s="446"/>
      <c r="IV17" s="446"/>
      <c r="IW17" s="446"/>
      <c r="IX17" s="446"/>
      <c r="IY17" s="446"/>
      <c r="IZ17" s="446"/>
      <c r="JA17" s="446"/>
      <c r="JB17" s="446"/>
      <c r="JC17" s="446"/>
      <c r="JD17" s="446"/>
      <c r="JE17" s="446"/>
      <c r="JF17" s="446"/>
      <c r="JG17" s="446"/>
      <c r="JH17" s="446"/>
      <c r="JI17" s="446"/>
      <c r="JJ17" s="446"/>
      <c r="JK17" s="446"/>
      <c r="JL17" s="446"/>
      <c r="JM17" s="446"/>
      <c r="JN17" s="446"/>
      <c r="JO17" s="446"/>
      <c r="JP17" s="446"/>
      <c r="JQ17" s="446"/>
      <c r="JR17" s="446"/>
      <c r="JS17" s="446"/>
      <c r="JT17" s="446"/>
      <c r="JU17" s="446"/>
      <c r="JV17" s="446"/>
      <c r="JW17" s="446"/>
      <c r="JX17" s="446"/>
      <c r="JY17" s="446"/>
      <c r="JZ17" s="446"/>
      <c r="KA17" s="446"/>
      <c r="KB17" s="446"/>
      <c r="KC17" s="446"/>
      <c r="KD17" s="446"/>
      <c r="KE17" s="446"/>
      <c r="KF17" s="446"/>
      <c r="KG17" s="446"/>
      <c r="KH17" s="446"/>
      <c r="KI17" s="446"/>
      <c r="KJ17" s="446"/>
      <c r="KK17" s="446"/>
      <c r="KL17" s="446"/>
      <c r="KM17" s="446"/>
      <c r="KN17" s="446"/>
      <c r="KO17" s="446"/>
      <c r="KP17" s="446"/>
      <c r="KQ17" s="446"/>
      <c r="KR17" s="446"/>
      <c r="KS17" s="446"/>
      <c r="KT17" s="446"/>
      <c r="KU17" s="446"/>
      <c r="KV17" s="446"/>
      <c r="KW17" s="446"/>
      <c r="KX17" s="446"/>
      <c r="KY17" s="446"/>
      <c r="KZ17" s="446"/>
      <c r="LA17" s="446"/>
      <c r="LB17" s="446"/>
      <c r="LC17" s="446"/>
      <c r="LD17" s="446"/>
      <c r="LE17" s="446"/>
      <c r="LF17" s="446"/>
      <c r="LG17" s="446"/>
      <c r="LH17" s="446"/>
      <c r="LI17" s="446"/>
      <c r="LJ17" s="446"/>
      <c r="LK17" s="446"/>
      <c r="LL17" s="446"/>
      <c r="LM17" s="446"/>
      <c r="LN17" s="446"/>
      <c r="LO17" s="446"/>
      <c r="LP17" s="446"/>
      <c r="LQ17" s="446"/>
      <c r="LR17" s="446"/>
      <c r="LS17" s="446"/>
      <c r="LT17" s="446"/>
      <c r="LU17" s="446"/>
      <c r="LV17" s="446"/>
      <c r="LW17" s="446"/>
      <c r="LX17" s="446"/>
      <c r="LY17" s="446"/>
      <c r="LZ17" s="446"/>
      <c r="MA17" s="446"/>
      <c r="MB17" s="446"/>
      <c r="MC17" s="446"/>
      <c r="MD17" s="446"/>
      <c r="ME17" s="446"/>
      <c r="MF17" s="446"/>
      <c r="MG17" s="446"/>
      <c r="MH17" s="446"/>
      <c r="MI17" s="446"/>
      <c r="MJ17" s="446"/>
      <c r="MK17" s="446"/>
      <c r="ML17" s="446"/>
      <c r="MM17" s="446"/>
      <c r="MN17" s="446"/>
      <c r="MO17" s="446"/>
      <c r="MP17" s="446"/>
      <c r="MQ17" s="446"/>
      <c r="MR17" s="446"/>
      <c r="MS17" s="446"/>
      <c r="MT17" s="446"/>
      <c r="MU17" s="446"/>
      <c r="MV17" s="446"/>
      <c r="MW17" s="446"/>
      <c r="MX17" s="446"/>
      <c r="MY17" s="446"/>
      <c r="MZ17" s="446"/>
      <c r="NA17" s="446"/>
      <c r="NB17" s="446"/>
      <c r="NC17" s="446"/>
      <c r="ND17" s="446"/>
      <c r="NE17" s="446"/>
      <c r="NF17" s="446"/>
      <c r="NG17" s="446"/>
      <c r="NH17" s="446"/>
      <c r="NI17" s="446"/>
      <c r="NJ17" s="446"/>
      <c r="NK17" s="446"/>
      <c r="NL17" s="446"/>
      <c r="NM17" s="446"/>
      <c r="NN17" s="446"/>
      <c r="NO17" s="446"/>
      <c r="NP17" s="446"/>
      <c r="NQ17" s="446"/>
      <c r="NR17" s="446"/>
      <c r="NS17" s="446"/>
      <c r="NT17" s="446"/>
      <c r="NU17" s="446"/>
      <c r="NV17" s="446"/>
      <c r="NW17" s="446"/>
      <c r="NX17" s="446"/>
      <c r="NY17" s="446"/>
      <c r="NZ17" s="446"/>
      <c r="OA17" s="446"/>
      <c r="OB17" s="446"/>
      <c r="OC17" s="446"/>
      <c r="OD17" s="446"/>
      <c r="OE17" s="446"/>
      <c r="OF17" s="446"/>
      <c r="OG17" s="446"/>
      <c r="OH17" s="446"/>
      <c r="OI17" s="446"/>
      <c r="OJ17" s="446"/>
      <c r="OK17" s="446"/>
      <c r="OL17" s="446"/>
      <c r="OM17" s="446"/>
      <c r="ON17" s="446"/>
      <c r="OO17" s="446"/>
      <c r="OP17" s="446"/>
      <c r="OQ17" s="446"/>
      <c r="OR17" s="446"/>
      <c r="OS17" s="446"/>
      <c r="OT17" s="446"/>
      <c r="OU17" s="446"/>
      <c r="OV17" s="446"/>
      <c r="OW17" s="446"/>
      <c r="OX17" s="446"/>
      <c r="OY17" s="446"/>
      <c r="OZ17" s="446"/>
      <c r="PA17" s="446"/>
      <c r="PB17" s="446"/>
      <c r="PC17" s="446"/>
      <c r="PD17" s="446"/>
      <c r="PE17" s="446"/>
      <c r="PF17" s="446"/>
      <c r="PG17" s="446"/>
      <c r="PH17" s="446"/>
      <c r="PI17" s="446"/>
      <c r="PJ17" s="446"/>
      <c r="PK17" s="446"/>
      <c r="PL17" s="446"/>
      <c r="PM17" s="446"/>
      <c r="PN17" s="446"/>
      <c r="PO17" s="446"/>
      <c r="PP17" s="446"/>
      <c r="PQ17" s="446"/>
      <c r="PR17" s="446"/>
      <c r="PS17" s="446"/>
      <c r="PT17" s="446"/>
      <c r="PU17" s="446"/>
      <c r="PV17" s="446"/>
      <c r="PW17" s="446"/>
      <c r="PX17" s="446"/>
      <c r="PY17" s="446"/>
      <c r="PZ17" s="446"/>
      <c r="QA17" s="446"/>
      <c r="QB17" s="446"/>
      <c r="QC17" s="446"/>
      <c r="QD17" s="446"/>
      <c r="QE17" s="446"/>
      <c r="QF17" s="446"/>
      <c r="QG17" s="446"/>
      <c r="QH17" s="446"/>
      <c r="QI17" s="446"/>
      <c r="QJ17" s="446"/>
      <c r="QK17" s="446"/>
      <c r="QL17" s="446"/>
      <c r="QM17" s="446"/>
      <c r="QN17" s="446"/>
      <c r="QO17" s="446"/>
      <c r="QP17" s="446"/>
      <c r="QQ17" s="446"/>
      <c r="QR17" s="446"/>
      <c r="QS17" s="446"/>
      <c r="QT17" s="446"/>
      <c r="QU17" s="446"/>
      <c r="QV17" s="446"/>
      <c r="QW17" s="446"/>
      <c r="QX17" s="446"/>
      <c r="QY17" s="446"/>
      <c r="QZ17" s="446"/>
      <c r="RA17" s="446"/>
      <c r="RB17" s="446"/>
      <c r="RC17" s="446"/>
      <c r="RD17" s="446"/>
      <c r="RE17" s="446"/>
      <c r="RF17" s="446"/>
      <c r="RG17" s="446"/>
      <c r="RH17" s="446"/>
      <c r="RI17" s="446"/>
      <c r="RJ17" s="446"/>
      <c r="RK17" s="446"/>
      <c r="RL17" s="446"/>
      <c r="RM17" s="446"/>
      <c r="RN17" s="446"/>
      <c r="RO17" s="446"/>
      <c r="RP17" s="446"/>
      <c r="RQ17" s="446"/>
      <c r="RR17" s="446"/>
      <c r="RS17" s="446"/>
      <c r="RT17" s="446"/>
      <c r="RU17" s="446"/>
      <c r="RV17" s="446"/>
      <c r="RW17" s="446"/>
      <c r="RX17" s="446"/>
      <c r="RY17" s="446"/>
      <c r="RZ17" s="446"/>
      <c r="SA17" s="446"/>
      <c r="SB17" s="446"/>
      <c r="SC17" s="446"/>
      <c r="SD17" s="446"/>
      <c r="SE17" s="446"/>
      <c r="SF17" s="446"/>
      <c r="SG17" s="446"/>
      <c r="SH17" s="446"/>
      <c r="SI17" s="446"/>
      <c r="SJ17" s="446"/>
      <c r="SK17" s="446"/>
      <c r="SL17" s="446"/>
      <c r="SM17" s="446"/>
      <c r="SN17" s="446"/>
      <c r="SO17" s="446"/>
      <c r="SP17" s="446"/>
      <c r="SQ17" s="446"/>
      <c r="SR17" s="446"/>
      <c r="SS17" s="446"/>
      <c r="ST17" s="446"/>
      <c r="SU17" s="446"/>
      <c r="SV17" s="446"/>
      <c r="SW17" s="446"/>
      <c r="SX17" s="446"/>
      <c r="SY17" s="446"/>
      <c r="SZ17" s="446"/>
      <c r="TA17" s="446"/>
      <c r="TB17" s="446"/>
      <c r="TC17" s="446"/>
      <c r="TD17" s="446"/>
      <c r="TE17" s="446"/>
      <c r="TF17" s="446"/>
      <c r="TG17" s="446"/>
      <c r="TH17" s="446"/>
      <c r="TI17" s="446"/>
      <c r="TJ17" s="446"/>
      <c r="TK17" s="446"/>
      <c r="TL17" s="446"/>
      <c r="TM17" s="446"/>
      <c r="TN17" s="446"/>
      <c r="TO17" s="446"/>
      <c r="TP17" s="446"/>
      <c r="TQ17" s="446"/>
      <c r="TR17" s="446"/>
      <c r="TS17" s="446"/>
      <c r="TT17" s="446"/>
      <c r="TU17" s="446"/>
      <c r="TV17" s="446"/>
      <c r="TW17" s="446"/>
      <c r="TX17" s="446"/>
      <c r="TY17" s="446"/>
      <c r="TZ17" s="446"/>
      <c r="UA17" s="446"/>
      <c r="UB17" s="446"/>
      <c r="UC17" s="446"/>
      <c r="UD17" s="446"/>
      <c r="UE17" s="446"/>
      <c r="UF17" s="446"/>
      <c r="UG17" s="446"/>
      <c r="UH17" s="446"/>
      <c r="UI17" s="446"/>
      <c r="UJ17" s="446"/>
      <c r="UK17" s="446"/>
      <c r="UL17" s="446"/>
      <c r="UM17" s="446"/>
      <c r="UN17" s="446"/>
      <c r="UO17" s="446"/>
      <c r="UP17" s="446"/>
      <c r="UQ17" s="446"/>
      <c r="UR17" s="446"/>
      <c r="US17" s="446"/>
      <c r="UT17" s="446"/>
      <c r="UU17" s="446"/>
      <c r="UV17" s="446"/>
      <c r="UW17" s="446"/>
      <c r="UX17" s="446"/>
      <c r="UY17" s="446"/>
      <c r="UZ17" s="446"/>
      <c r="VA17" s="446"/>
      <c r="VB17" s="446"/>
      <c r="VC17" s="446"/>
      <c r="VD17" s="446"/>
      <c r="VE17" s="446"/>
      <c r="VF17" s="446"/>
      <c r="VG17" s="446"/>
      <c r="VH17" s="446"/>
    </row>
    <row r="18" spans="1:580" s="82" customFormat="1" ht="14.1" customHeight="1">
      <c r="A18" s="600"/>
      <c r="B18" s="527"/>
      <c r="C18" s="614"/>
      <c r="D18" s="614"/>
      <c r="E18" s="614"/>
      <c r="F18" s="614"/>
      <c r="G18" s="614"/>
      <c r="H18" s="527"/>
      <c r="I18" s="614"/>
      <c r="J18" s="614"/>
      <c r="K18" s="614"/>
      <c r="L18" s="614"/>
      <c r="M18" s="528"/>
      <c r="N18" s="527"/>
      <c r="O18" s="614"/>
      <c r="P18" s="614"/>
      <c r="Q18" s="528"/>
      <c r="R18" s="654"/>
      <c r="S18" s="656" t="s">
        <v>118</v>
      </c>
      <c r="T18" s="657"/>
      <c r="U18" s="657"/>
      <c r="V18" s="657"/>
      <c r="W18" s="658"/>
      <c r="X18" s="659" t="s">
        <v>119</v>
      </c>
      <c r="Y18" s="657"/>
      <c r="Z18" s="657"/>
      <c r="AA18" s="657"/>
      <c r="AB18" s="660"/>
      <c r="AC18" s="666"/>
      <c r="AD18" s="667"/>
      <c r="AE18" s="667"/>
      <c r="AF18" s="667"/>
      <c r="AG18" s="667"/>
      <c r="AH18" s="667"/>
      <c r="AI18" s="667"/>
      <c r="AJ18" s="667"/>
      <c r="AK18" s="667"/>
      <c r="AL18" s="667"/>
      <c r="AM18" s="667"/>
      <c r="AN18" s="667"/>
      <c r="AO18" s="667"/>
      <c r="AP18" s="667"/>
      <c r="AQ18" s="668"/>
      <c r="AR18" s="527" t="s">
        <v>235</v>
      </c>
      <c r="AS18" s="528"/>
      <c r="AT18" s="81"/>
      <c r="AW18" s="444">
        <f>AW4</f>
        <v>45747</v>
      </c>
      <c r="AX18" s="447" t="s">
        <v>369</v>
      </c>
      <c r="AY18" s="66"/>
      <c r="AZ18" s="66"/>
      <c r="BA18" s="6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c r="CY18" s="446"/>
      <c r="CZ18" s="446"/>
      <c r="DA18" s="446"/>
      <c r="DB18" s="446"/>
      <c r="DC18" s="446"/>
      <c r="DD18" s="446"/>
      <c r="DE18" s="446"/>
      <c r="DF18" s="446"/>
      <c r="DG18" s="446"/>
      <c r="DH18" s="446"/>
      <c r="DI18" s="446"/>
      <c r="DJ18" s="446"/>
      <c r="DK18" s="446"/>
      <c r="DL18" s="446"/>
      <c r="DM18" s="446"/>
      <c r="DN18" s="446"/>
      <c r="DO18" s="446"/>
      <c r="DP18" s="446"/>
      <c r="DQ18" s="446"/>
      <c r="DR18" s="446"/>
      <c r="DS18" s="446"/>
      <c r="DT18" s="446"/>
      <c r="DU18" s="446"/>
      <c r="DV18" s="446"/>
      <c r="DW18" s="446"/>
      <c r="DX18" s="446"/>
      <c r="DY18" s="446"/>
      <c r="DZ18" s="446"/>
      <c r="EA18" s="446"/>
      <c r="EB18" s="446"/>
      <c r="EC18" s="446"/>
      <c r="ED18" s="446"/>
      <c r="EE18" s="446"/>
      <c r="EF18" s="446"/>
      <c r="EG18" s="446"/>
      <c r="EH18" s="446"/>
      <c r="EI18" s="446"/>
      <c r="EJ18" s="446"/>
      <c r="EK18" s="446"/>
      <c r="EL18" s="446"/>
      <c r="EM18" s="446"/>
      <c r="EN18" s="446"/>
      <c r="EO18" s="446"/>
      <c r="EP18" s="446"/>
      <c r="EQ18" s="446"/>
      <c r="ER18" s="446"/>
      <c r="ES18" s="446"/>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46"/>
      <c r="GK18" s="446"/>
      <c r="GL18" s="446"/>
      <c r="GM18" s="446"/>
      <c r="GN18" s="446"/>
      <c r="GO18" s="446"/>
      <c r="GP18" s="446"/>
      <c r="GQ18" s="446"/>
      <c r="GR18" s="446"/>
      <c r="GS18" s="446"/>
      <c r="GT18" s="446"/>
      <c r="GU18" s="446"/>
      <c r="GV18" s="446"/>
      <c r="GW18" s="446"/>
      <c r="GX18" s="446"/>
      <c r="GY18" s="446"/>
      <c r="GZ18" s="446"/>
      <c r="HA18" s="446"/>
      <c r="HB18" s="446"/>
      <c r="HC18" s="446"/>
      <c r="HD18" s="446"/>
      <c r="HE18" s="446"/>
      <c r="HF18" s="446"/>
      <c r="HG18" s="446"/>
      <c r="HH18" s="446"/>
      <c r="HI18" s="446"/>
      <c r="HJ18" s="446"/>
      <c r="HK18" s="446"/>
      <c r="HL18" s="446"/>
      <c r="HM18" s="446"/>
      <c r="HN18" s="446"/>
      <c r="HO18" s="446"/>
      <c r="HP18" s="446"/>
      <c r="HQ18" s="446"/>
      <c r="HR18" s="446"/>
      <c r="HS18" s="446"/>
      <c r="HT18" s="446"/>
      <c r="HU18" s="446"/>
      <c r="HV18" s="446"/>
      <c r="HW18" s="446"/>
      <c r="HX18" s="446"/>
      <c r="HY18" s="446"/>
      <c r="HZ18" s="446"/>
      <c r="IA18" s="446"/>
      <c r="IB18" s="446"/>
      <c r="IC18" s="446"/>
      <c r="ID18" s="446"/>
      <c r="IE18" s="446"/>
      <c r="IF18" s="446"/>
      <c r="IG18" s="446"/>
      <c r="IH18" s="446"/>
      <c r="II18" s="446"/>
      <c r="IJ18" s="446"/>
      <c r="IK18" s="446"/>
      <c r="IL18" s="446"/>
      <c r="IM18" s="446"/>
      <c r="IN18" s="446"/>
      <c r="IO18" s="446"/>
      <c r="IP18" s="446"/>
      <c r="IQ18" s="446"/>
      <c r="IR18" s="446"/>
      <c r="IS18" s="446"/>
      <c r="IT18" s="446"/>
      <c r="IU18" s="446"/>
      <c r="IV18" s="446"/>
      <c r="IW18" s="446"/>
      <c r="IX18" s="446"/>
      <c r="IY18" s="446"/>
      <c r="IZ18" s="446"/>
      <c r="JA18" s="446"/>
      <c r="JB18" s="446"/>
      <c r="JC18" s="446"/>
      <c r="JD18" s="446"/>
      <c r="JE18" s="446"/>
      <c r="JF18" s="446"/>
      <c r="JG18" s="446"/>
      <c r="JH18" s="446"/>
      <c r="JI18" s="446"/>
      <c r="JJ18" s="446"/>
      <c r="JK18" s="446"/>
      <c r="JL18" s="446"/>
      <c r="JM18" s="446"/>
      <c r="JN18" s="446"/>
      <c r="JO18" s="446"/>
      <c r="JP18" s="446"/>
      <c r="JQ18" s="446"/>
      <c r="JR18" s="446"/>
      <c r="JS18" s="446"/>
      <c r="JT18" s="446"/>
      <c r="JU18" s="446"/>
      <c r="JV18" s="446"/>
      <c r="JW18" s="446"/>
      <c r="JX18" s="446"/>
      <c r="JY18" s="446"/>
      <c r="JZ18" s="446"/>
      <c r="KA18" s="446"/>
      <c r="KB18" s="446"/>
      <c r="KC18" s="446"/>
      <c r="KD18" s="446"/>
      <c r="KE18" s="446"/>
      <c r="KF18" s="446"/>
      <c r="KG18" s="446"/>
      <c r="KH18" s="446"/>
      <c r="KI18" s="446"/>
      <c r="KJ18" s="446"/>
      <c r="KK18" s="446"/>
      <c r="KL18" s="446"/>
      <c r="KM18" s="446"/>
      <c r="KN18" s="446"/>
      <c r="KO18" s="446"/>
      <c r="KP18" s="446"/>
      <c r="KQ18" s="446"/>
      <c r="KR18" s="446"/>
      <c r="KS18" s="446"/>
      <c r="KT18" s="446"/>
      <c r="KU18" s="446"/>
      <c r="KV18" s="446"/>
      <c r="KW18" s="446"/>
      <c r="KX18" s="446"/>
      <c r="KY18" s="446"/>
      <c r="KZ18" s="446"/>
      <c r="LA18" s="446"/>
      <c r="LB18" s="446"/>
      <c r="LC18" s="446"/>
      <c r="LD18" s="446"/>
      <c r="LE18" s="446"/>
      <c r="LF18" s="446"/>
      <c r="LG18" s="446"/>
      <c r="LH18" s="446"/>
      <c r="LI18" s="446"/>
      <c r="LJ18" s="446"/>
      <c r="LK18" s="446"/>
      <c r="LL18" s="446"/>
      <c r="LM18" s="446"/>
      <c r="LN18" s="446"/>
      <c r="LO18" s="446"/>
      <c r="LP18" s="446"/>
      <c r="LQ18" s="446"/>
      <c r="LR18" s="446"/>
      <c r="LS18" s="446"/>
      <c r="LT18" s="446"/>
      <c r="LU18" s="446"/>
      <c r="LV18" s="446"/>
      <c r="LW18" s="446"/>
      <c r="LX18" s="446"/>
      <c r="LY18" s="446"/>
      <c r="LZ18" s="446"/>
      <c r="MA18" s="446"/>
      <c r="MB18" s="446"/>
      <c r="MC18" s="446"/>
      <c r="MD18" s="446"/>
      <c r="ME18" s="446"/>
      <c r="MF18" s="446"/>
      <c r="MG18" s="446"/>
      <c r="MH18" s="446"/>
      <c r="MI18" s="446"/>
      <c r="MJ18" s="446"/>
      <c r="MK18" s="446"/>
      <c r="ML18" s="446"/>
      <c r="MM18" s="446"/>
      <c r="MN18" s="446"/>
      <c r="MO18" s="446"/>
      <c r="MP18" s="446"/>
      <c r="MQ18" s="446"/>
      <c r="MR18" s="446"/>
      <c r="MS18" s="446"/>
      <c r="MT18" s="446"/>
      <c r="MU18" s="446"/>
      <c r="MV18" s="446"/>
      <c r="MW18" s="446"/>
      <c r="MX18" s="446"/>
      <c r="MY18" s="446"/>
      <c r="MZ18" s="446"/>
      <c r="NA18" s="446"/>
      <c r="NB18" s="446"/>
      <c r="NC18" s="446"/>
      <c r="ND18" s="446"/>
      <c r="NE18" s="446"/>
      <c r="NF18" s="446"/>
      <c r="NG18" s="446"/>
      <c r="NH18" s="446"/>
      <c r="NI18" s="446"/>
      <c r="NJ18" s="446"/>
      <c r="NK18" s="446"/>
      <c r="NL18" s="446"/>
      <c r="NM18" s="446"/>
      <c r="NN18" s="446"/>
      <c r="NO18" s="446"/>
      <c r="NP18" s="446"/>
      <c r="NQ18" s="446"/>
      <c r="NR18" s="446"/>
      <c r="NS18" s="446"/>
      <c r="NT18" s="446"/>
      <c r="NU18" s="446"/>
      <c r="NV18" s="446"/>
      <c r="NW18" s="446"/>
      <c r="NX18" s="446"/>
      <c r="NY18" s="446"/>
      <c r="NZ18" s="446"/>
      <c r="OA18" s="446"/>
      <c r="OB18" s="446"/>
      <c r="OC18" s="446"/>
      <c r="OD18" s="446"/>
      <c r="OE18" s="446"/>
      <c r="OF18" s="446"/>
      <c r="OG18" s="446"/>
      <c r="OH18" s="446"/>
      <c r="OI18" s="446"/>
      <c r="OJ18" s="446"/>
      <c r="OK18" s="446"/>
      <c r="OL18" s="446"/>
      <c r="OM18" s="446"/>
      <c r="ON18" s="446"/>
      <c r="OO18" s="446"/>
      <c r="OP18" s="446"/>
      <c r="OQ18" s="446"/>
      <c r="OR18" s="446"/>
      <c r="OS18" s="446"/>
      <c r="OT18" s="446"/>
      <c r="OU18" s="446"/>
      <c r="OV18" s="446"/>
      <c r="OW18" s="446"/>
      <c r="OX18" s="446"/>
      <c r="OY18" s="446"/>
      <c r="OZ18" s="446"/>
      <c r="PA18" s="446"/>
      <c r="PB18" s="446"/>
      <c r="PC18" s="446"/>
      <c r="PD18" s="446"/>
      <c r="PE18" s="446"/>
      <c r="PF18" s="446"/>
      <c r="PG18" s="446"/>
      <c r="PH18" s="446"/>
      <c r="PI18" s="446"/>
      <c r="PJ18" s="446"/>
      <c r="PK18" s="446"/>
      <c r="PL18" s="446"/>
      <c r="PM18" s="446"/>
      <c r="PN18" s="446"/>
      <c r="PO18" s="446"/>
      <c r="PP18" s="446"/>
      <c r="PQ18" s="446"/>
      <c r="PR18" s="446"/>
      <c r="PS18" s="446"/>
      <c r="PT18" s="446"/>
      <c r="PU18" s="446"/>
      <c r="PV18" s="446"/>
      <c r="PW18" s="446"/>
      <c r="PX18" s="446"/>
      <c r="PY18" s="446"/>
      <c r="PZ18" s="446"/>
      <c r="QA18" s="446"/>
      <c r="QB18" s="446"/>
      <c r="QC18" s="446"/>
      <c r="QD18" s="446"/>
      <c r="QE18" s="446"/>
      <c r="QF18" s="446"/>
      <c r="QG18" s="446"/>
      <c r="QH18" s="446"/>
      <c r="QI18" s="446"/>
      <c r="QJ18" s="446"/>
      <c r="QK18" s="446"/>
      <c r="QL18" s="446"/>
      <c r="QM18" s="446"/>
      <c r="QN18" s="446"/>
      <c r="QO18" s="446"/>
      <c r="QP18" s="446"/>
      <c r="QQ18" s="446"/>
      <c r="QR18" s="446"/>
      <c r="QS18" s="446"/>
      <c r="QT18" s="446"/>
      <c r="QU18" s="446"/>
      <c r="QV18" s="446"/>
      <c r="QW18" s="446"/>
      <c r="QX18" s="446"/>
      <c r="QY18" s="446"/>
      <c r="QZ18" s="446"/>
      <c r="RA18" s="446"/>
      <c r="RB18" s="446"/>
      <c r="RC18" s="446"/>
      <c r="RD18" s="446"/>
      <c r="RE18" s="446"/>
      <c r="RF18" s="446"/>
      <c r="RG18" s="446"/>
      <c r="RH18" s="446"/>
      <c r="RI18" s="446"/>
      <c r="RJ18" s="446"/>
      <c r="RK18" s="446"/>
      <c r="RL18" s="446"/>
      <c r="RM18" s="446"/>
      <c r="RN18" s="446"/>
      <c r="RO18" s="446"/>
      <c r="RP18" s="446"/>
      <c r="RQ18" s="446"/>
      <c r="RR18" s="446"/>
      <c r="RS18" s="446"/>
      <c r="RT18" s="446"/>
      <c r="RU18" s="446"/>
      <c r="RV18" s="446"/>
      <c r="RW18" s="446"/>
      <c r="RX18" s="446"/>
      <c r="RY18" s="446"/>
      <c r="RZ18" s="446"/>
      <c r="SA18" s="446"/>
      <c r="SB18" s="446"/>
      <c r="SC18" s="446"/>
      <c r="SD18" s="446"/>
      <c r="SE18" s="446"/>
      <c r="SF18" s="446"/>
      <c r="SG18" s="446"/>
      <c r="SH18" s="446"/>
      <c r="SI18" s="446"/>
      <c r="SJ18" s="446"/>
      <c r="SK18" s="446"/>
      <c r="SL18" s="446"/>
      <c r="SM18" s="446"/>
      <c r="SN18" s="446"/>
      <c r="SO18" s="446"/>
      <c r="SP18" s="446"/>
      <c r="SQ18" s="446"/>
      <c r="SR18" s="446"/>
      <c r="SS18" s="446"/>
      <c r="ST18" s="446"/>
      <c r="SU18" s="446"/>
      <c r="SV18" s="446"/>
      <c r="SW18" s="446"/>
      <c r="SX18" s="446"/>
      <c r="SY18" s="446"/>
      <c r="SZ18" s="446"/>
      <c r="TA18" s="446"/>
      <c r="TB18" s="446"/>
      <c r="TC18" s="446"/>
      <c r="TD18" s="446"/>
      <c r="TE18" s="446"/>
      <c r="TF18" s="446"/>
      <c r="TG18" s="446"/>
      <c r="TH18" s="446"/>
      <c r="TI18" s="446"/>
      <c r="TJ18" s="446"/>
      <c r="TK18" s="446"/>
      <c r="TL18" s="446"/>
      <c r="TM18" s="446"/>
      <c r="TN18" s="446"/>
      <c r="TO18" s="446"/>
      <c r="TP18" s="446"/>
      <c r="TQ18" s="446"/>
      <c r="TR18" s="446"/>
      <c r="TS18" s="446"/>
      <c r="TT18" s="446"/>
      <c r="TU18" s="446"/>
      <c r="TV18" s="446"/>
      <c r="TW18" s="446"/>
      <c r="TX18" s="446"/>
      <c r="TY18" s="446"/>
      <c r="TZ18" s="446"/>
      <c r="UA18" s="446"/>
      <c r="UB18" s="446"/>
      <c r="UC18" s="446"/>
      <c r="UD18" s="446"/>
      <c r="UE18" s="446"/>
      <c r="UF18" s="446"/>
      <c r="UG18" s="446"/>
      <c r="UH18" s="446"/>
      <c r="UI18" s="446"/>
      <c r="UJ18" s="446"/>
      <c r="UK18" s="446"/>
      <c r="UL18" s="446"/>
      <c r="UM18" s="446"/>
      <c r="UN18" s="446"/>
      <c r="UO18" s="446"/>
      <c r="UP18" s="446"/>
      <c r="UQ18" s="446"/>
      <c r="UR18" s="446"/>
      <c r="US18" s="446"/>
      <c r="UT18" s="446"/>
      <c r="UU18" s="446"/>
      <c r="UV18" s="446"/>
      <c r="UW18" s="446"/>
      <c r="UX18" s="446"/>
      <c r="UY18" s="446"/>
      <c r="UZ18" s="446"/>
      <c r="VA18" s="446"/>
      <c r="VB18" s="446"/>
      <c r="VC18" s="446"/>
      <c r="VD18" s="446"/>
      <c r="VE18" s="446"/>
      <c r="VF18" s="446"/>
      <c r="VG18" s="446"/>
      <c r="VH18" s="446"/>
    </row>
    <row r="19" spans="1:580" s="82" customFormat="1" ht="14.1" customHeight="1">
      <c r="A19" s="600"/>
      <c r="B19" s="616">
        <v>43921</v>
      </c>
      <c r="C19" s="617"/>
      <c r="D19" s="617"/>
      <c r="E19" s="617"/>
      <c r="F19" s="499">
        <f>IF(B19="","",B19)</f>
        <v>43921</v>
      </c>
      <c r="G19" s="500"/>
      <c r="H19" s="610" t="str">
        <f>IF(AND(O5="",S5=""),"",IF(O5="〇","現場監督者（全般）","送研現場代理人"))</f>
        <v>現場監督者（全般）</v>
      </c>
      <c r="I19" s="611"/>
      <c r="J19" s="611"/>
      <c r="K19" s="611"/>
      <c r="L19" s="611"/>
      <c r="M19" s="612"/>
      <c r="N19" s="540"/>
      <c r="O19" s="541"/>
      <c r="P19" s="541"/>
      <c r="Q19" s="542"/>
      <c r="R19" s="654"/>
      <c r="S19" s="494">
        <v>41760</v>
      </c>
      <c r="T19" s="495"/>
      <c r="U19" s="495"/>
      <c r="V19" s="499">
        <f>IF(S19="","",S19)</f>
        <v>41760</v>
      </c>
      <c r="W19" s="499"/>
      <c r="X19" s="618">
        <v>44805</v>
      </c>
      <c r="Y19" s="495"/>
      <c r="Z19" s="495"/>
      <c r="AA19" s="499">
        <f>IF(X19="","",X19)</f>
        <v>44805</v>
      </c>
      <c r="AB19" s="499"/>
      <c r="AC19" s="540" t="s">
        <v>265</v>
      </c>
      <c r="AD19" s="541"/>
      <c r="AE19" s="541"/>
      <c r="AF19" s="541"/>
      <c r="AG19" s="541"/>
      <c r="AH19" s="541"/>
      <c r="AI19" s="541"/>
      <c r="AJ19" s="541"/>
      <c r="AK19" s="541"/>
      <c r="AL19" s="541"/>
      <c r="AM19" s="541"/>
      <c r="AN19" s="541"/>
      <c r="AO19" s="541"/>
      <c r="AP19" s="541"/>
      <c r="AQ19" s="542"/>
      <c r="AR19" s="520">
        <f>IF(S19="","",IF(X19="","",DATEDIF(S19,X19,"M")+1))</f>
        <v>101</v>
      </c>
      <c r="AS19" s="521"/>
      <c r="AT19" s="83"/>
      <c r="AU19" s="84"/>
      <c r="AV19" s="84"/>
      <c r="AW19" s="66"/>
      <c r="AX19" s="66"/>
      <c r="AY19" s="66"/>
      <c r="AZ19" s="66"/>
      <c r="BA19" s="66"/>
      <c r="BB19" s="448"/>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6"/>
      <c r="GI19" s="446"/>
      <c r="GJ19" s="446"/>
      <c r="GK19" s="446"/>
      <c r="GL19" s="446"/>
      <c r="GM19" s="446"/>
      <c r="GN19" s="446"/>
      <c r="GO19" s="446"/>
      <c r="GP19" s="446"/>
      <c r="GQ19" s="446"/>
      <c r="GR19" s="446"/>
      <c r="GS19" s="446"/>
      <c r="GT19" s="446"/>
      <c r="GU19" s="446"/>
      <c r="GV19" s="446"/>
      <c r="GW19" s="446"/>
      <c r="GX19" s="446"/>
      <c r="GY19" s="446"/>
      <c r="GZ19" s="446"/>
      <c r="HA19" s="446"/>
      <c r="HB19" s="446"/>
      <c r="HC19" s="446"/>
      <c r="HD19" s="446"/>
      <c r="HE19" s="446"/>
      <c r="HF19" s="446"/>
      <c r="HG19" s="446"/>
      <c r="HH19" s="446"/>
      <c r="HI19" s="446"/>
      <c r="HJ19" s="446"/>
      <c r="HK19" s="446"/>
      <c r="HL19" s="446"/>
      <c r="HM19" s="446"/>
      <c r="HN19" s="446"/>
      <c r="HO19" s="446"/>
      <c r="HP19" s="446"/>
      <c r="HQ19" s="446"/>
      <c r="HR19" s="446"/>
      <c r="HS19" s="446"/>
      <c r="HT19" s="446"/>
      <c r="HU19" s="446"/>
      <c r="HV19" s="446"/>
      <c r="HW19" s="446"/>
      <c r="HX19" s="446"/>
      <c r="HY19" s="446"/>
      <c r="HZ19" s="446"/>
      <c r="IA19" s="446"/>
      <c r="IB19" s="446"/>
      <c r="IC19" s="446"/>
      <c r="ID19" s="446"/>
      <c r="IE19" s="446"/>
      <c r="IF19" s="446"/>
      <c r="IG19" s="446"/>
      <c r="IH19" s="446"/>
      <c r="II19" s="446"/>
      <c r="IJ19" s="446"/>
      <c r="IK19" s="446"/>
      <c r="IL19" s="446"/>
      <c r="IM19" s="446"/>
      <c r="IN19" s="446"/>
      <c r="IO19" s="446"/>
      <c r="IP19" s="446"/>
      <c r="IQ19" s="446"/>
      <c r="IR19" s="446"/>
      <c r="IS19" s="446"/>
      <c r="IT19" s="446"/>
      <c r="IU19" s="446"/>
      <c r="IV19" s="446"/>
      <c r="IW19" s="446"/>
      <c r="IX19" s="446"/>
      <c r="IY19" s="446"/>
      <c r="IZ19" s="446"/>
      <c r="JA19" s="446"/>
      <c r="JB19" s="446"/>
      <c r="JC19" s="446"/>
      <c r="JD19" s="446"/>
      <c r="JE19" s="446"/>
      <c r="JF19" s="446"/>
      <c r="JG19" s="446"/>
      <c r="JH19" s="446"/>
      <c r="JI19" s="446"/>
      <c r="JJ19" s="446"/>
      <c r="JK19" s="446"/>
      <c r="JL19" s="446"/>
      <c r="JM19" s="446"/>
      <c r="JN19" s="446"/>
      <c r="JO19" s="446"/>
      <c r="JP19" s="446"/>
      <c r="JQ19" s="446"/>
      <c r="JR19" s="446"/>
      <c r="JS19" s="446"/>
      <c r="JT19" s="446"/>
      <c r="JU19" s="446"/>
      <c r="JV19" s="446"/>
      <c r="JW19" s="446"/>
      <c r="JX19" s="446"/>
      <c r="JY19" s="446"/>
      <c r="JZ19" s="446"/>
      <c r="KA19" s="446"/>
      <c r="KB19" s="446"/>
      <c r="KC19" s="446"/>
      <c r="KD19" s="446"/>
      <c r="KE19" s="446"/>
      <c r="KF19" s="446"/>
      <c r="KG19" s="446"/>
      <c r="KH19" s="446"/>
      <c r="KI19" s="446"/>
      <c r="KJ19" s="446"/>
      <c r="KK19" s="446"/>
      <c r="KL19" s="446"/>
      <c r="KM19" s="446"/>
      <c r="KN19" s="446"/>
      <c r="KO19" s="446"/>
      <c r="KP19" s="446"/>
      <c r="KQ19" s="446"/>
      <c r="KR19" s="446"/>
      <c r="KS19" s="446"/>
      <c r="KT19" s="446"/>
      <c r="KU19" s="446"/>
      <c r="KV19" s="446"/>
      <c r="KW19" s="446"/>
      <c r="KX19" s="446"/>
      <c r="KY19" s="446"/>
      <c r="KZ19" s="446"/>
      <c r="LA19" s="446"/>
      <c r="LB19" s="446"/>
      <c r="LC19" s="446"/>
      <c r="LD19" s="446"/>
      <c r="LE19" s="446"/>
      <c r="LF19" s="446"/>
      <c r="LG19" s="446"/>
      <c r="LH19" s="446"/>
      <c r="LI19" s="446"/>
      <c r="LJ19" s="446"/>
      <c r="LK19" s="446"/>
      <c r="LL19" s="446"/>
      <c r="LM19" s="446"/>
      <c r="LN19" s="446"/>
      <c r="LO19" s="446"/>
      <c r="LP19" s="446"/>
      <c r="LQ19" s="446"/>
      <c r="LR19" s="446"/>
      <c r="LS19" s="446"/>
      <c r="LT19" s="446"/>
      <c r="LU19" s="446"/>
      <c r="LV19" s="446"/>
      <c r="LW19" s="446"/>
      <c r="LX19" s="446"/>
      <c r="LY19" s="446"/>
      <c r="LZ19" s="446"/>
      <c r="MA19" s="446"/>
      <c r="MB19" s="446"/>
      <c r="MC19" s="446"/>
      <c r="MD19" s="446"/>
      <c r="ME19" s="446"/>
      <c r="MF19" s="446"/>
      <c r="MG19" s="446"/>
      <c r="MH19" s="446"/>
      <c r="MI19" s="446"/>
      <c r="MJ19" s="446"/>
      <c r="MK19" s="446"/>
      <c r="ML19" s="446"/>
      <c r="MM19" s="446"/>
      <c r="MN19" s="446"/>
      <c r="MO19" s="446"/>
      <c r="MP19" s="446"/>
      <c r="MQ19" s="446"/>
      <c r="MR19" s="446"/>
      <c r="MS19" s="446"/>
      <c r="MT19" s="446"/>
      <c r="MU19" s="446"/>
      <c r="MV19" s="446"/>
      <c r="MW19" s="446"/>
      <c r="MX19" s="446"/>
      <c r="MY19" s="446"/>
      <c r="MZ19" s="446"/>
      <c r="NA19" s="446"/>
      <c r="NB19" s="446"/>
      <c r="NC19" s="446"/>
      <c r="ND19" s="446"/>
      <c r="NE19" s="446"/>
      <c r="NF19" s="446"/>
      <c r="NG19" s="446"/>
      <c r="NH19" s="446"/>
      <c r="NI19" s="446"/>
      <c r="NJ19" s="446"/>
      <c r="NK19" s="446"/>
      <c r="NL19" s="446"/>
      <c r="NM19" s="446"/>
      <c r="NN19" s="446"/>
      <c r="NO19" s="446"/>
      <c r="NP19" s="446"/>
      <c r="NQ19" s="446"/>
      <c r="NR19" s="446"/>
      <c r="NS19" s="446"/>
      <c r="NT19" s="446"/>
      <c r="NU19" s="446"/>
      <c r="NV19" s="446"/>
      <c r="NW19" s="446"/>
      <c r="NX19" s="446"/>
      <c r="NY19" s="446"/>
      <c r="NZ19" s="446"/>
      <c r="OA19" s="446"/>
      <c r="OB19" s="446"/>
      <c r="OC19" s="446"/>
      <c r="OD19" s="446"/>
      <c r="OE19" s="446"/>
      <c r="OF19" s="446"/>
      <c r="OG19" s="446"/>
      <c r="OH19" s="446"/>
      <c r="OI19" s="446"/>
      <c r="OJ19" s="446"/>
      <c r="OK19" s="446"/>
      <c r="OL19" s="446"/>
      <c r="OM19" s="446"/>
      <c r="ON19" s="446"/>
      <c r="OO19" s="446"/>
      <c r="OP19" s="446"/>
      <c r="OQ19" s="446"/>
      <c r="OR19" s="446"/>
      <c r="OS19" s="446"/>
      <c r="OT19" s="446"/>
      <c r="OU19" s="446"/>
      <c r="OV19" s="446"/>
      <c r="OW19" s="446"/>
      <c r="OX19" s="446"/>
      <c r="OY19" s="446"/>
      <c r="OZ19" s="446"/>
      <c r="PA19" s="446"/>
      <c r="PB19" s="446"/>
      <c r="PC19" s="446"/>
      <c r="PD19" s="446"/>
      <c r="PE19" s="446"/>
      <c r="PF19" s="446"/>
      <c r="PG19" s="446"/>
      <c r="PH19" s="446"/>
      <c r="PI19" s="446"/>
      <c r="PJ19" s="446"/>
      <c r="PK19" s="446"/>
      <c r="PL19" s="446"/>
      <c r="PM19" s="446"/>
      <c r="PN19" s="446"/>
      <c r="PO19" s="446"/>
      <c r="PP19" s="446"/>
      <c r="PQ19" s="446"/>
      <c r="PR19" s="446"/>
      <c r="PS19" s="446"/>
      <c r="PT19" s="446"/>
      <c r="PU19" s="446"/>
      <c r="PV19" s="446"/>
      <c r="PW19" s="446"/>
      <c r="PX19" s="446"/>
      <c r="PY19" s="446"/>
      <c r="PZ19" s="446"/>
      <c r="QA19" s="446"/>
      <c r="QB19" s="446"/>
      <c r="QC19" s="446"/>
      <c r="QD19" s="446"/>
      <c r="QE19" s="446"/>
      <c r="QF19" s="446"/>
      <c r="QG19" s="446"/>
      <c r="QH19" s="446"/>
      <c r="QI19" s="446"/>
      <c r="QJ19" s="446"/>
      <c r="QK19" s="446"/>
      <c r="QL19" s="446"/>
      <c r="QM19" s="446"/>
      <c r="QN19" s="446"/>
      <c r="QO19" s="446"/>
      <c r="QP19" s="446"/>
      <c r="QQ19" s="446"/>
      <c r="QR19" s="446"/>
      <c r="QS19" s="446"/>
      <c r="QT19" s="446"/>
      <c r="QU19" s="446"/>
      <c r="QV19" s="446"/>
      <c r="QW19" s="446"/>
      <c r="QX19" s="446"/>
      <c r="QY19" s="446"/>
      <c r="QZ19" s="446"/>
      <c r="RA19" s="446"/>
      <c r="RB19" s="446"/>
      <c r="RC19" s="446"/>
      <c r="RD19" s="446"/>
      <c r="RE19" s="446"/>
      <c r="RF19" s="446"/>
      <c r="RG19" s="446"/>
      <c r="RH19" s="446"/>
      <c r="RI19" s="446"/>
      <c r="RJ19" s="446"/>
      <c r="RK19" s="446"/>
      <c r="RL19" s="446"/>
      <c r="RM19" s="446"/>
      <c r="RN19" s="446"/>
      <c r="RO19" s="446"/>
      <c r="RP19" s="446"/>
      <c r="RQ19" s="446"/>
      <c r="RR19" s="446"/>
      <c r="RS19" s="446"/>
      <c r="RT19" s="446"/>
      <c r="RU19" s="446"/>
      <c r="RV19" s="446"/>
      <c r="RW19" s="446"/>
      <c r="RX19" s="446"/>
      <c r="RY19" s="446"/>
      <c r="RZ19" s="446"/>
      <c r="SA19" s="446"/>
      <c r="SB19" s="446"/>
      <c r="SC19" s="446"/>
      <c r="SD19" s="446"/>
      <c r="SE19" s="446"/>
      <c r="SF19" s="446"/>
      <c r="SG19" s="446"/>
      <c r="SH19" s="446"/>
      <c r="SI19" s="446"/>
      <c r="SJ19" s="446"/>
      <c r="SK19" s="446"/>
      <c r="SL19" s="446"/>
      <c r="SM19" s="446"/>
      <c r="SN19" s="446"/>
      <c r="SO19" s="446"/>
      <c r="SP19" s="446"/>
      <c r="SQ19" s="446"/>
      <c r="SR19" s="446"/>
      <c r="SS19" s="446"/>
      <c r="ST19" s="446"/>
      <c r="SU19" s="446"/>
      <c r="SV19" s="446"/>
      <c r="SW19" s="446"/>
      <c r="SX19" s="446"/>
      <c r="SY19" s="446"/>
      <c r="SZ19" s="446"/>
      <c r="TA19" s="446"/>
      <c r="TB19" s="446"/>
      <c r="TC19" s="446"/>
      <c r="TD19" s="446"/>
      <c r="TE19" s="446"/>
      <c r="TF19" s="446"/>
      <c r="TG19" s="446"/>
      <c r="TH19" s="446"/>
      <c r="TI19" s="446"/>
      <c r="TJ19" s="446"/>
      <c r="TK19" s="446"/>
      <c r="TL19" s="446"/>
      <c r="TM19" s="446"/>
      <c r="TN19" s="446"/>
      <c r="TO19" s="446"/>
      <c r="TP19" s="446"/>
      <c r="TQ19" s="446"/>
      <c r="TR19" s="446"/>
      <c r="TS19" s="446"/>
      <c r="TT19" s="446"/>
      <c r="TU19" s="446"/>
      <c r="TV19" s="446"/>
      <c r="TW19" s="446"/>
      <c r="TX19" s="446"/>
      <c r="TY19" s="446"/>
      <c r="TZ19" s="446"/>
      <c r="UA19" s="446"/>
      <c r="UB19" s="446"/>
      <c r="UC19" s="446"/>
      <c r="UD19" s="446"/>
      <c r="UE19" s="446"/>
      <c r="UF19" s="446"/>
      <c r="UG19" s="446"/>
      <c r="UH19" s="446"/>
      <c r="UI19" s="446"/>
      <c r="UJ19" s="446"/>
      <c r="UK19" s="446"/>
      <c r="UL19" s="446"/>
      <c r="UM19" s="446"/>
      <c r="UN19" s="446"/>
      <c r="UO19" s="446"/>
      <c r="UP19" s="446"/>
      <c r="UQ19" s="446"/>
      <c r="UR19" s="446"/>
      <c r="US19" s="446"/>
      <c r="UT19" s="446"/>
      <c r="UU19" s="446"/>
      <c r="UV19" s="446"/>
      <c r="UW19" s="446"/>
      <c r="UX19" s="446"/>
      <c r="UY19" s="446"/>
      <c r="UZ19" s="446"/>
      <c r="VA19" s="446"/>
      <c r="VB19" s="446"/>
      <c r="VC19" s="446"/>
      <c r="VD19" s="446"/>
      <c r="VE19" s="446"/>
      <c r="VF19" s="446"/>
      <c r="VG19" s="446"/>
      <c r="VH19" s="446"/>
    </row>
    <row r="20" spans="1:580" s="82" customFormat="1" ht="14.1" customHeight="1">
      <c r="A20" s="600"/>
      <c r="B20" s="602"/>
      <c r="C20" s="603"/>
      <c r="D20" s="603"/>
      <c r="E20" s="603"/>
      <c r="F20" s="573" t="str">
        <f t="shared" ref="F20:F25" si="0">IF(B20="","",B20)</f>
        <v/>
      </c>
      <c r="G20" s="574"/>
      <c r="H20" s="607" t="s">
        <v>376</v>
      </c>
      <c r="I20" s="608"/>
      <c r="J20" s="608"/>
      <c r="K20" s="608"/>
      <c r="L20" s="608"/>
      <c r="M20" s="609"/>
      <c r="N20" s="531"/>
      <c r="O20" s="532"/>
      <c r="P20" s="532"/>
      <c r="Q20" s="533"/>
      <c r="R20" s="654"/>
      <c r="S20" s="496">
        <v>44835</v>
      </c>
      <c r="T20" s="497"/>
      <c r="U20" s="497"/>
      <c r="V20" s="573">
        <f t="shared" ref="V20:V24" si="1">IF(S20="","",S20)</f>
        <v>44835</v>
      </c>
      <c r="W20" s="573"/>
      <c r="X20" s="619">
        <v>45747</v>
      </c>
      <c r="Y20" s="497"/>
      <c r="Z20" s="497"/>
      <c r="AA20" s="573">
        <f t="shared" ref="AA20:AA24" si="2">IF(X20="","",X20)</f>
        <v>45747</v>
      </c>
      <c r="AB20" s="573"/>
      <c r="AC20" s="531" t="s">
        <v>266</v>
      </c>
      <c r="AD20" s="532"/>
      <c r="AE20" s="532"/>
      <c r="AF20" s="532"/>
      <c r="AG20" s="532"/>
      <c r="AH20" s="532"/>
      <c r="AI20" s="532"/>
      <c r="AJ20" s="532"/>
      <c r="AK20" s="532"/>
      <c r="AL20" s="532"/>
      <c r="AM20" s="532"/>
      <c r="AN20" s="532"/>
      <c r="AO20" s="532"/>
      <c r="AP20" s="532"/>
      <c r="AQ20" s="533"/>
      <c r="AR20" s="522">
        <f t="shared" ref="AR20:AR24" si="3">IF(S20="","",IF(X20="","",DATEDIF(S20,X20,"M")+1))</f>
        <v>30</v>
      </c>
      <c r="AS20" s="523"/>
      <c r="AT20" s="83"/>
      <c r="AU20" s="84"/>
      <c r="AV20" s="84"/>
      <c r="AW20" s="66"/>
      <c r="AX20" s="66"/>
      <c r="AY20" s="66"/>
      <c r="AZ20" s="66"/>
      <c r="BA20" s="66"/>
      <c r="BB20" s="448"/>
      <c r="BC20" s="446"/>
      <c r="BD20" s="446"/>
      <c r="BE20" s="84"/>
      <c r="BF20" s="84"/>
      <c r="BG20" s="84"/>
      <c r="BH20" s="84"/>
      <c r="BI20" s="84"/>
      <c r="BJ20" s="84"/>
      <c r="BK20" s="84"/>
      <c r="BL20" s="84"/>
      <c r="BM20" s="84"/>
      <c r="BN20" s="84"/>
      <c r="BO20" s="84"/>
      <c r="BP20" s="84"/>
    </row>
    <row r="21" spans="1:580" s="82" customFormat="1" ht="14.1" customHeight="1">
      <c r="A21" s="600"/>
      <c r="B21" s="602"/>
      <c r="C21" s="603"/>
      <c r="D21" s="603"/>
      <c r="E21" s="603"/>
      <c r="F21" s="573" t="str">
        <f t="shared" ref="F21" si="4">IF(B21="","",B21)</f>
        <v/>
      </c>
      <c r="G21" s="574"/>
      <c r="H21" s="607" t="s">
        <v>262</v>
      </c>
      <c r="I21" s="608"/>
      <c r="J21" s="608"/>
      <c r="K21" s="608"/>
      <c r="L21" s="608"/>
      <c r="M21" s="609"/>
      <c r="N21" s="531"/>
      <c r="O21" s="532"/>
      <c r="P21" s="532"/>
      <c r="Q21" s="533"/>
      <c r="R21" s="654"/>
      <c r="S21" s="496"/>
      <c r="T21" s="497"/>
      <c r="U21" s="497"/>
      <c r="V21" s="573" t="str">
        <f t="shared" ref="V21" si="5">IF(S21="","",S21)</f>
        <v/>
      </c>
      <c r="W21" s="573"/>
      <c r="X21" s="619"/>
      <c r="Y21" s="497"/>
      <c r="Z21" s="497"/>
      <c r="AA21" s="573" t="str">
        <f t="shared" ref="AA21" si="6">IF(X21="","",X21)</f>
        <v/>
      </c>
      <c r="AB21" s="573"/>
      <c r="AC21" s="531"/>
      <c r="AD21" s="532"/>
      <c r="AE21" s="532"/>
      <c r="AF21" s="532"/>
      <c r="AG21" s="532"/>
      <c r="AH21" s="532"/>
      <c r="AI21" s="532"/>
      <c r="AJ21" s="532"/>
      <c r="AK21" s="532"/>
      <c r="AL21" s="532"/>
      <c r="AM21" s="532"/>
      <c r="AN21" s="532"/>
      <c r="AO21" s="532"/>
      <c r="AP21" s="532"/>
      <c r="AQ21" s="533"/>
      <c r="AR21" s="522" t="str">
        <f t="shared" ref="AR21" si="7">IF(S21="","",IF(X21="","",DATEDIF(S21,X21,"M")+1))</f>
        <v/>
      </c>
      <c r="AS21" s="523"/>
      <c r="AT21" s="81"/>
      <c r="AW21" s="66"/>
      <c r="AX21" s="66"/>
      <c r="AY21" s="66"/>
      <c r="AZ21" s="66"/>
      <c r="BA21" s="66"/>
      <c r="BB21" s="446"/>
      <c r="BC21" s="446"/>
      <c r="BD21" s="446"/>
    </row>
    <row r="22" spans="1:580" s="82" customFormat="1" ht="14.1" customHeight="1">
      <c r="A22" s="600"/>
      <c r="B22" s="602"/>
      <c r="C22" s="603"/>
      <c r="D22" s="603"/>
      <c r="E22" s="603"/>
      <c r="F22" s="573" t="str">
        <f t="shared" si="0"/>
        <v/>
      </c>
      <c r="G22" s="574"/>
      <c r="H22" s="607" t="s">
        <v>263</v>
      </c>
      <c r="I22" s="608"/>
      <c r="J22" s="608"/>
      <c r="K22" s="608"/>
      <c r="L22" s="608"/>
      <c r="M22" s="609"/>
      <c r="N22" s="531"/>
      <c r="O22" s="532"/>
      <c r="P22" s="532"/>
      <c r="Q22" s="533"/>
      <c r="R22" s="654"/>
      <c r="S22" s="496"/>
      <c r="T22" s="497"/>
      <c r="U22" s="497"/>
      <c r="V22" s="573" t="str">
        <f t="shared" si="1"/>
        <v/>
      </c>
      <c r="W22" s="573"/>
      <c r="X22" s="619"/>
      <c r="Y22" s="497"/>
      <c r="Z22" s="497"/>
      <c r="AA22" s="573" t="str">
        <f t="shared" si="2"/>
        <v/>
      </c>
      <c r="AB22" s="573"/>
      <c r="AC22" s="531"/>
      <c r="AD22" s="532"/>
      <c r="AE22" s="532"/>
      <c r="AF22" s="532"/>
      <c r="AG22" s="532"/>
      <c r="AH22" s="532"/>
      <c r="AI22" s="532"/>
      <c r="AJ22" s="532"/>
      <c r="AK22" s="532"/>
      <c r="AL22" s="532"/>
      <c r="AM22" s="532"/>
      <c r="AN22" s="532"/>
      <c r="AO22" s="532"/>
      <c r="AP22" s="532"/>
      <c r="AQ22" s="533"/>
      <c r="AR22" s="522" t="str">
        <f t="shared" si="3"/>
        <v/>
      </c>
      <c r="AS22" s="523"/>
      <c r="AT22" s="81"/>
      <c r="AW22" s="66"/>
      <c r="AX22" s="66"/>
      <c r="AY22" s="66"/>
      <c r="AZ22" s="66"/>
      <c r="BA22" s="66"/>
      <c r="BB22" s="448"/>
      <c r="BC22" s="446"/>
      <c r="BD22" s="446"/>
    </row>
    <row r="23" spans="1:580" s="82" customFormat="1" ht="14.1" customHeight="1">
      <c r="A23" s="600"/>
      <c r="B23" s="602"/>
      <c r="C23" s="603"/>
      <c r="D23" s="603"/>
      <c r="E23" s="603"/>
      <c r="F23" s="573" t="str">
        <f t="shared" si="0"/>
        <v/>
      </c>
      <c r="G23" s="574"/>
      <c r="H23" s="607"/>
      <c r="I23" s="608"/>
      <c r="J23" s="608"/>
      <c r="K23" s="608"/>
      <c r="L23" s="608"/>
      <c r="M23" s="609"/>
      <c r="N23" s="531"/>
      <c r="O23" s="532"/>
      <c r="P23" s="532"/>
      <c r="Q23" s="533"/>
      <c r="R23" s="654"/>
      <c r="S23" s="496"/>
      <c r="T23" s="497"/>
      <c r="U23" s="497"/>
      <c r="V23" s="573" t="str">
        <f t="shared" si="1"/>
        <v/>
      </c>
      <c r="W23" s="573"/>
      <c r="X23" s="619"/>
      <c r="Y23" s="497"/>
      <c r="Z23" s="497"/>
      <c r="AA23" s="573" t="str">
        <f t="shared" si="2"/>
        <v/>
      </c>
      <c r="AB23" s="573"/>
      <c r="AC23" s="531"/>
      <c r="AD23" s="532"/>
      <c r="AE23" s="532"/>
      <c r="AF23" s="532"/>
      <c r="AG23" s="532"/>
      <c r="AH23" s="532"/>
      <c r="AI23" s="532"/>
      <c r="AJ23" s="532"/>
      <c r="AK23" s="532"/>
      <c r="AL23" s="532"/>
      <c r="AM23" s="532"/>
      <c r="AN23" s="532"/>
      <c r="AO23" s="532"/>
      <c r="AP23" s="532"/>
      <c r="AQ23" s="533"/>
      <c r="AR23" s="522" t="str">
        <f t="shared" si="3"/>
        <v/>
      </c>
      <c r="AS23" s="523"/>
      <c r="AT23" s="83"/>
      <c r="AU23" s="84"/>
      <c r="AV23" s="84"/>
      <c r="AW23" s="66"/>
      <c r="AX23" s="66"/>
      <c r="AY23" s="66"/>
      <c r="AZ23" s="66"/>
      <c r="BA23" s="66"/>
      <c r="BB23" s="446"/>
      <c r="BC23" s="446"/>
      <c r="BD23" s="446"/>
      <c r="BE23" s="84"/>
      <c r="BF23" s="84"/>
      <c r="BG23" s="84"/>
      <c r="BH23" s="84"/>
      <c r="BI23" s="84"/>
      <c r="BJ23" s="84"/>
      <c r="BK23" s="84"/>
      <c r="BL23" s="84"/>
      <c r="BM23" s="84"/>
      <c r="BN23" s="84"/>
      <c r="BO23" s="84"/>
      <c r="BP23" s="84"/>
      <c r="BQ23" s="84"/>
      <c r="BR23" s="84"/>
      <c r="BS23" s="84"/>
      <c r="BT23" s="84"/>
    </row>
    <row r="24" spans="1:580" s="82" customFormat="1" ht="14.1" customHeight="1">
      <c r="A24" s="600"/>
      <c r="B24" s="602"/>
      <c r="C24" s="603"/>
      <c r="D24" s="603"/>
      <c r="E24" s="603"/>
      <c r="F24" s="573" t="str">
        <f t="shared" si="0"/>
        <v/>
      </c>
      <c r="G24" s="574"/>
      <c r="H24" s="607"/>
      <c r="I24" s="608"/>
      <c r="J24" s="608"/>
      <c r="K24" s="608"/>
      <c r="L24" s="608"/>
      <c r="M24" s="609"/>
      <c r="N24" s="531"/>
      <c r="O24" s="532"/>
      <c r="P24" s="532"/>
      <c r="Q24" s="533"/>
      <c r="R24" s="654"/>
      <c r="S24" s="514"/>
      <c r="T24" s="501"/>
      <c r="U24" s="501"/>
      <c r="V24" s="502" t="str">
        <f t="shared" si="1"/>
        <v/>
      </c>
      <c r="W24" s="502"/>
      <c r="X24" s="544"/>
      <c r="Y24" s="501"/>
      <c r="Z24" s="501"/>
      <c r="AA24" s="502" t="str">
        <f t="shared" si="2"/>
        <v/>
      </c>
      <c r="AB24" s="502"/>
      <c r="AC24" s="604"/>
      <c r="AD24" s="605"/>
      <c r="AE24" s="605"/>
      <c r="AF24" s="605"/>
      <c r="AG24" s="605"/>
      <c r="AH24" s="605"/>
      <c r="AI24" s="605"/>
      <c r="AJ24" s="605"/>
      <c r="AK24" s="605"/>
      <c r="AL24" s="605"/>
      <c r="AM24" s="605"/>
      <c r="AN24" s="605"/>
      <c r="AO24" s="605"/>
      <c r="AP24" s="605"/>
      <c r="AQ24" s="606"/>
      <c r="AR24" s="529" t="str">
        <f t="shared" si="3"/>
        <v/>
      </c>
      <c r="AS24" s="530"/>
      <c r="AT24" s="83"/>
      <c r="AW24" s="66"/>
      <c r="AX24" s="66"/>
      <c r="AY24" s="66"/>
      <c r="AZ24" s="66"/>
      <c r="BA24" s="66"/>
      <c r="BB24" s="446"/>
      <c r="BC24" s="446"/>
      <c r="BD24" s="446"/>
    </row>
    <row r="25" spans="1:580" s="82" customFormat="1" ht="14.1" customHeight="1">
      <c r="A25" s="601"/>
      <c r="B25" s="538"/>
      <c r="C25" s="539"/>
      <c r="D25" s="539"/>
      <c r="E25" s="539"/>
      <c r="F25" s="502" t="str">
        <f t="shared" si="0"/>
        <v/>
      </c>
      <c r="G25" s="503"/>
      <c r="H25" s="607"/>
      <c r="I25" s="608"/>
      <c r="J25" s="608"/>
      <c r="K25" s="608"/>
      <c r="L25" s="608"/>
      <c r="M25" s="609"/>
      <c r="N25" s="604"/>
      <c r="O25" s="605"/>
      <c r="P25" s="605"/>
      <c r="Q25" s="606"/>
      <c r="R25" s="655"/>
      <c r="S25" s="545" t="s">
        <v>236</v>
      </c>
      <c r="T25" s="546"/>
      <c r="U25" s="546"/>
      <c r="V25" s="546"/>
      <c r="W25" s="546"/>
      <c r="X25" s="546"/>
      <c r="Y25" s="546"/>
      <c r="Z25" s="546"/>
      <c r="AA25" s="546"/>
      <c r="AB25" s="546"/>
      <c r="AC25" s="85"/>
      <c r="AD25" s="623">
        <f>ROUNDDOWN(AR25/12,0)</f>
        <v>10</v>
      </c>
      <c r="AE25" s="623"/>
      <c r="AF25" s="86" t="s">
        <v>120</v>
      </c>
      <c r="AG25" s="87">
        <f>AR25-12*ROUNDDOWN(AR25/12,0)</f>
        <v>11</v>
      </c>
      <c r="AH25" s="620" t="s">
        <v>237</v>
      </c>
      <c r="AI25" s="620"/>
      <c r="AJ25" s="621"/>
      <c r="AK25" s="621"/>
      <c r="AL25" s="621"/>
      <c r="AM25" s="621"/>
      <c r="AN25" s="621"/>
      <c r="AO25" s="621"/>
      <c r="AP25" s="621"/>
      <c r="AQ25" s="622"/>
      <c r="AR25" s="661">
        <f>SUM(AR19:AS24)</f>
        <v>131</v>
      </c>
      <c r="AS25" s="662"/>
      <c r="AT25" s="83"/>
      <c r="AW25" s="443"/>
      <c r="AX25" s="443"/>
      <c r="AY25" s="443"/>
      <c r="AZ25" s="443"/>
      <c r="BA25" s="443"/>
      <c r="BB25" s="443"/>
      <c r="BC25" s="446"/>
      <c r="BD25" s="446"/>
    </row>
    <row r="26" spans="1:580" s="73" customFormat="1" ht="14.1" customHeight="1">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90"/>
      <c r="AW26" s="442" t="s">
        <v>370</v>
      </c>
      <c r="AX26" s="442"/>
      <c r="AY26" s="443"/>
      <c r="AZ26" s="443"/>
      <c r="BA26" s="442" t="s">
        <v>371</v>
      </c>
      <c r="BB26" s="443"/>
      <c r="BC26" s="443"/>
      <c r="BD26" s="446"/>
    </row>
    <row r="27" spans="1:580" s="73" customFormat="1" ht="14.1" customHeight="1">
      <c r="A27" s="597" t="s">
        <v>121</v>
      </c>
      <c r="B27" s="598"/>
      <c r="C27" s="598"/>
      <c r="D27" s="598"/>
      <c r="E27" s="598"/>
      <c r="F27" s="598"/>
      <c r="G27" s="598"/>
      <c r="H27" s="598"/>
      <c r="I27" s="534" t="s">
        <v>122</v>
      </c>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5"/>
      <c r="AT27" s="90"/>
      <c r="AW27" s="442"/>
      <c r="AX27" s="442"/>
      <c r="AY27" s="442"/>
      <c r="AZ27" s="442"/>
      <c r="BA27" s="442"/>
      <c r="BB27" s="449"/>
      <c r="BC27" s="446"/>
      <c r="BD27" s="446"/>
    </row>
    <row r="28" spans="1:580" s="73" customFormat="1" ht="14.1" customHeight="1">
      <c r="A28" s="563" t="s">
        <v>160</v>
      </c>
      <c r="B28" s="564"/>
      <c r="C28" s="564"/>
      <c r="D28" s="564"/>
      <c r="E28" s="564"/>
      <c r="F28" s="564"/>
      <c r="G28" s="564"/>
      <c r="H28" s="565"/>
      <c r="I28" s="536" t="s">
        <v>123</v>
      </c>
      <c r="J28" s="534"/>
      <c r="K28" s="534"/>
      <c r="L28" s="534"/>
      <c r="M28" s="534"/>
      <c r="N28" s="534"/>
      <c r="O28" s="534"/>
      <c r="P28" s="534"/>
      <c r="Q28" s="534"/>
      <c r="R28" s="534"/>
      <c r="S28" s="534"/>
      <c r="T28" s="534"/>
      <c r="U28" s="537"/>
      <c r="V28" s="534" t="s">
        <v>124</v>
      </c>
      <c r="W28" s="534"/>
      <c r="X28" s="534"/>
      <c r="Y28" s="534"/>
      <c r="Z28" s="534"/>
      <c r="AA28" s="535"/>
      <c r="AB28" s="563" t="s">
        <v>194</v>
      </c>
      <c r="AC28" s="564"/>
      <c r="AD28" s="564"/>
      <c r="AE28" s="564"/>
      <c r="AF28" s="564"/>
      <c r="AG28" s="564"/>
      <c r="AH28" s="564"/>
      <c r="AI28" s="564"/>
      <c r="AJ28" s="564"/>
      <c r="AK28" s="564"/>
      <c r="AL28" s="564"/>
      <c r="AM28" s="564"/>
      <c r="AN28" s="564"/>
      <c r="AO28" s="564"/>
      <c r="AP28" s="564"/>
      <c r="AQ28" s="564"/>
      <c r="AR28" s="564"/>
      <c r="AS28" s="565"/>
      <c r="AT28" s="90"/>
      <c r="AW28" s="442" t="s">
        <v>372</v>
      </c>
      <c r="AX28" s="442"/>
      <c r="AY28" s="442"/>
      <c r="AZ28" s="442"/>
      <c r="BA28" s="442" t="s">
        <v>373</v>
      </c>
      <c r="BB28" s="442"/>
      <c r="BC28" s="446"/>
      <c r="BD28" s="446"/>
    </row>
    <row r="29" spans="1:580" s="73" customFormat="1" ht="14.1" customHeight="1">
      <c r="A29" s="569"/>
      <c r="B29" s="561"/>
      <c r="C29" s="561"/>
      <c r="D29" s="561"/>
      <c r="E29" s="561"/>
      <c r="F29" s="561"/>
      <c r="G29" s="561"/>
      <c r="H29" s="562"/>
      <c r="I29" s="536" t="s">
        <v>238</v>
      </c>
      <c r="J29" s="534"/>
      <c r="K29" s="534"/>
      <c r="L29" s="535"/>
      <c r="M29" s="536" t="s">
        <v>239</v>
      </c>
      <c r="N29" s="534"/>
      <c r="O29" s="534"/>
      <c r="P29" s="534"/>
      <c r="Q29" s="534"/>
      <c r="R29" s="534"/>
      <c r="S29" s="534"/>
      <c r="T29" s="534"/>
      <c r="U29" s="537"/>
      <c r="V29" s="534" t="s">
        <v>241</v>
      </c>
      <c r="W29" s="534"/>
      <c r="X29" s="534"/>
      <c r="Y29" s="534" t="s">
        <v>242</v>
      </c>
      <c r="Z29" s="534"/>
      <c r="AA29" s="535"/>
      <c r="AB29" s="536" t="s">
        <v>125</v>
      </c>
      <c r="AC29" s="534"/>
      <c r="AD29" s="534"/>
      <c r="AE29" s="534"/>
      <c r="AF29" s="534"/>
      <c r="AG29" s="534"/>
      <c r="AH29" s="534"/>
      <c r="AI29" s="534"/>
      <c r="AJ29" s="534"/>
      <c r="AK29" s="534"/>
      <c r="AL29" s="534"/>
      <c r="AM29" s="534"/>
      <c r="AN29" s="535"/>
      <c r="AO29" s="536" t="s">
        <v>126</v>
      </c>
      <c r="AP29" s="534"/>
      <c r="AQ29" s="534"/>
      <c r="AR29" s="534"/>
      <c r="AS29" s="535"/>
      <c r="AT29" s="74"/>
      <c r="AW29" s="442" t="s">
        <v>374</v>
      </c>
      <c r="AX29" s="442"/>
      <c r="AY29" s="446"/>
      <c r="AZ29" s="442"/>
      <c r="BA29" s="442" t="s">
        <v>375</v>
      </c>
      <c r="BB29" s="442"/>
      <c r="BC29" s="446"/>
      <c r="BD29" s="446"/>
    </row>
    <row r="30" spans="1:580" s="73" customFormat="1" ht="14.1" customHeight="1">
      <c r="A30" s="553" t="s">
        <v>244</v>
      </c>
      <c r="B30" s="554"/>
      <c r="C30" s="554"/>
      <c r="D30" s="554"/>
      <c r="E30" s="554"/>
      <c r="F30" s="554"/>
      <c r="G30" s="554"/>
      <c r="H30" s="555"/>
      <c r="I30" s="582" t="s">
        <v>157</v>
      </c>
      <c r="J30" s="583"/>
      <c r="K30" s="583"/>
      <c r="L30" s="261" t="s">
        <v>127</v>
      </c>
      <c r="M30" s="262" t="s">
        <v>268</v>
      </c>
      <c r="N30" s="263"/>
      <c r="O30" s="263"/>
      <c r="P30" s="263"/>
      <c r="Q30" s="263"/>
      <c r="R30" s="263"/>
      <c r="S30" s="263"/>
      <c r="T30" s="263"/>
      <c r="U30" s="264"/>
      <c r="V30" s="593">
        <v>40634</v>
      </c>
      <c r="W30" s="593"/>
      <c r="X30" s="594"/>
      <c r="Y30" s="770">
        <v>41244</v>
      </c>
      <c r="Z30" s="593"/>
      <c r="AA30" s="771"/>
      <c r="AB30" s="515" t="s">
        <v>422</v>
      </c>
      <c r="AC30" s="516"/>
      <c r="AD30" s="516"/>
      <c r="AE30" s="516"/>
      <c r="AF30" s="516"/>
      <c r="AG30" s="516"/>
      <c r="AH30" s="516"/>
      <c r="AI30" s="516"/>
      <c r="AJ30" s="516"/>
      <c r="AK30" s="516"/>
      <c r="AL30" s="516"/>
      <c r="AM30" s="516"/>
      <c r="AN30" s="517"/>
      <c r="AO30" s="494">
        <v>44166</v>
      </c>
      <c r="AP30" s="495"/>
      <c r="AQ30" s="495"/>
      <c r="AR30" s="499">
        <f>IF(AO30="","",AO30)</f>
        <v>44166</v>
      </c>
      <c r="AS30" s="500"/>
      <c r="AT30" s="90"/>
      <c r="AW30" s="442" t="s">
        <v>376</v>
      </c>
      <c r="AX30" s="442"/>
      <c r="AY30" s="446"/>
      <c r="AZ30" s="442" t="s">
        <v>377</v>
      </c>
      <c r="BA30" s="442"/>
      <c r="BB30" s="442"/>
      <c r="BC30" s="446"/>
      <c r="BD30" s="446"/>
    </row>
    <row r="31" spans="1:580" s="73" customFormat="1" ht="14.1" customHeight="1">
      <c r="A31" s="556"/>
      <c r="B31" s="557"/>
      <c r="C31" s="557"/>
      <c r="D31" s="557"/>
      <c r="E31" s="557"/>
      <c r="F31" s="557"/>
      <c r="G31" s="557"/>
      <c r="H31" s="558"/>
      <c r="I31" s="547"/>
      <c r="J31" s="548"/>
      <c r="K31" s="548"/>
      <c r="L31" s="265" t="s">
        <v>127</v>
      </c>
      <c r="M31" s="266" t="s">
        <v>269</v>
      </c>
      <c r="N31" s="267"/>
      <c r="O31" s="267"/>
      <c r="P31" s="267"/>
      <c r="Q31" s="267"/>
      <c r="R31" s="267"/>
      <c r="S31" s="267"/>
      <c r="T31" s="267"/>
      <c r="U31" s="268"/>
      <c r="V31" s="595"/>
      <c r="W31" s="595"/>
      <c r="X31" s="596"/>
      <c r="Y31" s="772"/>
      <c r="Z31" s="595"/>
      <c r="AA31" s="773"/>
      <c r="AB31" s="504"/>
      <c r="AC31" s="505"/>
      <c r="AD31" s="505"/>
      <c r="AE31" s="505"/>
      <c r="AF31" s="505"/>
      <c r="AG31" s="505"/>
      <c r="AH31" s="505"/>
      <c r="AI31" s="505"/>
      <c r="AJ31" s="505"/>
      <c r="AK31" s="505"/>
      <c r="AL31" s="505"/>
      <c r="AM31" s="505"/>
      <c r="AN31" s="506"/>
      <c r="AO31" s="496"/>
      <c r="AP31" s="497"/>
      <c r="AQ31" s="497"/>
      <c r="AR31" s="573" t="str">
        <f t="shared" ref="AR31:AR39" si="8">IF(AO31="","",AO31)</f>
        <v/>
      </c>
      <c r="AS31" s="574"/>
      <c r="AT31" s="90"/>
      <c r="AW31" s="442" t="s">
        <v>378</v>
      </c>
      <c r="AX31" s="442"/>
      <c r="AY31" s="446"/>
      <c r="AZ31" s="442"/>
      <c r="BA31" s="442" t="s">
        <v>379</v>
      </c>
      <c r="BB31" s="442"/>
      <c r="BC31" s="446"/>
      <c r="BD31" s="446"/>
    </row>
    <row r="32" spans="1:580" s="73" customFormat="1" ht="14.1" customHeight="1">
      <c r="A32" s="556"/>
      <c r="B32" s="557"/>
      <c r="C32" s="557"/>
      <c r="D32" s="557"/>
      <c r="E32" s="557"/>
      <c r="F32" s="557"/>
      <c r="G32" s="557"/>
      <c r="H32" s="558"/>
      <c r="I32" s="547"/>
      <c r="J32" s="548"/>
      <c r="K32" s="548"/>
      <c r="L32" s="265" t="s">
        <v>127</v>
      </c>
      <c r="M32" s="266" t="s">
        <v>270</v>
      </c>
      <c r="N32" s="267"/>
      <c r="O32" s="267"/>
      <c r="P32" s="267"/>
      <c r="Q32" s="267"/>
      <c r="R32" s="267"/>
      <c r="S32" s="267"/>
      <c r="T32" s="267"/>
      <c r="U32" s="268"/>
      <c r="V32" s="595"/>
      <c r="W32" s="595"/>
      <c r="X32" s="596"/>
      <c r="Y32" s="772"/>
      <c r="Z32" s="595"/>
      <c r="AA32" s="773"/>
      <c r="AB32" s="504"/>
      <c r="AC32" s="505"/>
      <c r="AD32" s="505"/>
      <c r="AE32" s="505"/>
      <c r="AF32" s="505"/>
      <c r="AG32" s="505"/>
      <c r="AH32" s="505"/>
      <c r="AI32" s="505"/>
      <c r="AJ32" s="505"/>
      <c r="AK32" s="505"/>
      <c r="AL32" s="505"/>
      <c r="AM32" s="505"/>
      <c r="AN32" s="506"/>
      <c r="AO32" s="496"/>
      <c r="AP32" s="497"/>
      <c r="AQ32" s="497"/>
      <c r="AR32" s="573" t="str">
        <f t="shared" ref="AR32" si="9">IF(AO32="","",AO32)</f>
        <v/>
      </c>
      <c r="AS32" s="574"/>
      <c r="AT32" s="90"/>
      <c r="AW32" s="442" t="s">
        <v>380</v>
      </c>
      <c r="AX32" s="442"/>
      <c r="AY32" s="446"/>
      <c r="AZ32" s="442"/>
      <c r="BA32" s="442" t="s">
        <v>381</v>
      </c>
      <c r="BB32" s="442"/>
      <c r="BC32" s="446"/>
      <c r="BD32" s="446"/>
    </row>
    <row r="33" spans="1:56" s="73" customFormat="1" ht="14.1" customHeight="1">
      <c r="A33" s="556"/>
      <c r="B33" s="557"/>
      <c r="C33" s="557"/>
      <c r="D33" s="557"/>
      <c r="E33" s="557"/>
      <c r="F33" s="557"/>
      <c r="G33" s="557"/>
      <c r="H33" s="558"/>
      <c r="I33" s="547"/>
      <c r="J33" s="548"/>
      <c r="K33" s="548"/>
      <c r="L33" s="265" t="s">
        <v>127</v>
      </c>
      <c r="M33" s="266" t="s">
        <v>271</v>
      </c>
      <c r="N33" s="267"/>
      <c r="O33" s="267"/>
      <c r="P33" s="267"/>
      <c r="Q33" s="267"/>
      <c r="R33" s="267"/>
      <c r="S33" s="267"/>
      <c r="T33" s="267"/>
      <c r="U33" s="268"/>
      <c r="V33" s="595"/>
      <c r="W33" s="595"/>
      <c r="X33" s="596"/>
      <c r="Y33" s="772"/>
      <c r="Z33" s="595"/>
      <c r="AA33" s="773"/>
      <c r="AB33" s="504"/>
      <c r="AC33" s="505"/>
      <c r="AD33" s="505"/>
      <c r="AE33" s="505"/>
      <c r="AF33" s="505"/>
      <c r="AG33" s="505"/>
      <c r="AH33" s="505"/>
      <c r="AI33" s="505"/>
      <c r="AJ33" s="505"/>
      <c r="AK33" s="505"/>
      <c r="AL33" s="505"/>
      <c r="AM33" s="505"/>
      <c r="AN33" s="506"/>
      <c r="AO33" s="496"/>
      <c r="AP33" s="497"/>
      <c r="AQ33" s="497"/>
      <c r="AR33" s="573" t="str">
        <f t="shared" si="8"/>
        <v/>
      </c>
      <c r="AS33" s="574"/>
      <c r="AT33" s="90"/>
      <c r="AW33" s="442" t="s">
        <v>382</v>
      </c>
      <c r="AX33" s="442"/>
      <c r="AY33" s="446"/>
      <c r="AZ33" s="442"/>
      <c r="BA33" s="442" t="s">
        <v>383</v>
      </c>
      <c r="BB33" s="442"/>
      <c r="BC33" s="446"/>
      <c r="BD33" s="446"/>
    </row>
    <row r="34" spans="1:56" s="73" customFormat="1" ht="14.1" customHeight="1">
      <c r="A34" s="547" t="s">
        <v>240</v>
      </c>
      <c r="B34" s="548"/>
      <c r="C34" s="548"/>
      <c r="D34" s="549"/>
      <c r="E34" s="508">
        <f>IF('様式-1裏「実務歴ポイント算定表」'!R29=0,"",('様式-1裏「実務歴ポイント算定表」'!R29))</f>
        <v>394</v>
      </c>
      <c r="F34" s="509"/>
      <c r="G34" s="587" t="s">
        <v>128</v>
      </c>
      <c r="H34" s="588"/>
      <c r="I34" s="547"/>
      <c r="J34" s="548"/>
      <c r="K34" s="548"/>
      <c r="L34" s="265" t="s">
        <v>127</v>
      </c>
      <c r="M34" s="266" t="s">
        <v>272</v>
      </c>
      <c r="N34" s="267"/>
      <c r="O34" s="267"/>
      <c r="P34" s="267"/>
      <c r="Q34" s="267"/>
      <c r="R34" s="267"/>
      <c r="S34" s="267"/>
      <c r="T34" s="267"/>
      <c r="U34" s="268"/>
      <c r="V34" s="669">
        <f>IF(V30="","",V30)</f>
        <v>40634</v>
      </c>
      <c r="W34" s="670"/>
      <c r="X34" s="671"/>
      <c r="Y34" s="670">
        <f>IF(Y30="","",Y30)</f>
        <v>41244</v>
      </c>
      <c r="Z34" s="670"/>
      <c r="AA34" s="670"/>
      <c r="AB34" s="504"/>
      <c r="AC34" s="505"/>
      <c r="AD34" s="505"/>
      <c r="AE34" s="505"/>
      <c r="AF34" s="505"/>
      <c r="AG34" s="505"/>
      <c r="AH34" s="505"/>
      <c r="AI34" s="505"/>
      <c r="AJ34" s="505"/>
      <c r="AK34" s="505"/>
      <c r="AL34" s="505"/>
      <c r="AM34" s="505"/>
      <c r="AN34" s="506"/>
      <c r="AO34" s="496"/>
      <c r="AP34" s="497"/>
      <c r="AQ34" s="497"/>
      <c r="AR34" s="573" t="str">
        <f t="shared" si="8"/>
        <v/>
      </c>
      <c r="AS34" s="574"/>
      <c r="AT34" s="90"/>
      <c r="AW34" s="442" t="s">
        <v>384</v>
      </c>
      <c r="AX34" s="442"/>
      <c r="AY34" s="446"/>
      <c r="AZ34" s="442"/>
      <c r="BA34" s="442" t="s">
        <v>385</v>
      </c>
      <c r="BB34" s="442"/>
      <c r="BC34" s="446"/>
      <c r="BD34" s="446"/>
    </row>
    <row r="35" spans="1:56" s="73" customFormat="1" ht="14.1" customHeight="1">
      <c r="A35" s="547"/>
      <c r="B35" s="548"/>
      <c r="C35" s="548"/>
      <c r="D35" s="549"/>
      <c r="E35" s="512"/>
      <c r="F35" s="513"/>
      <c r="G35" s="589"/>
      <c r="H35" s="590"/>
      <c r="I35" s="547"/>
      <c r="J35" s="548"/>
      <c r="K35" s="548"/>
      <c r="L35" s="273" t="s">
        <v>127</v>
      </c>
      <c r="M35" s="274" t="s">
        <v>273</v>
      </c>
      <c r="N35" s="275"/>
      <c r="O35" s="275"/>
      <c r="P35" s="275"/>
      <c r="Q35" s="275"/>
      <c r="R35" s="275"/>
      <c r="S35" s="275"/>
      <c r="T35" s="275"/>
      <c r="U35" s="276"/>
      <c r="V35" s="91"/>
      <c r="W35" s="507">
        <f>IF(V30="","",IF(Y30="","",DATEDIF(V30,Y30,"M")+1))</f>
        <v>21</v>
      </c>
      <c r="X35" s="507" t="s">
        <v>255</v>
      </c>
      <c r="Y35" s="578" t="s">
        <v>254</v>
      </c>
      <c r="Z35" s="578"/>
      <c r="AA35" s="579"/>
      <c r="AB35" s="504"/>
      <c r="AC35" s="505"/>
      <c r="AD35" s="505"/>
      <c r="AE35" s="505"/>
      <c r="AF35" s="505"/>
      <c r="AG35" s="505"/>
      <c r="AH35" s="505"/>
      <c r="AI35" s="505"/>
      <c r="AJ35" s="505"/>
      <c r="AK35" s="505"/>
      <c r="AL35" s="505"/>
      <c r="AM35" s="505"/>
      <c r="AN35" s="506"/>
      <c r="AO35" s="496"/>
      <c r="AP35" s="497"/>
      <c r="AQ35" s="497"/>
      <c r="AR35" s="573" t="str">
        <f t="shared" si="8"/>
        <v/>
      </c>
      <c r="AS35" s="574"/>
      <c r="AT35" s="90"/>
      <c r="AW35" s="442" t="s">
        <v>386</v>
      </c>
      <c r="AX35" s="442"/>
      <c r="AY35" s="442"/>
      <c r="AZ35" s="442"/>
      <c r="BA35" s="442" t="s">
        <v>387</v>
      </c>
      <c r="BB35" s="442"/>
      <c r="BC35" s="446"/>
      <c r="BD35" s="446"/>
    </row>
    <row r="36" spans="1:56" s="73" customFormat="1" ht="14.1" customHeight="1">
      <c r="A36" s="550"/>
      <c r="B36" s="551"/>
      <c r="C36" s="551"/>
      <c r="D36" s="552"/>
      <c r="E36" s="510"/>
      <c r="F36" s="511"/>
      <c r="G36" s="591"/>
      <c r="H36" s="592"/>
      <c r="I36" s="550"/>
      <c r="J36" s="551"/>
      <c r="K36" s="551"/>
      <c r="L36" s="269"/>
      <c r="M36" s="584"/>
      <c r="N36" s="585"/>
      <c r="O36" s="585"/>
      <c r="P36" s="585"/>
      <c r="Q36" s="585"/>
      <c r="R36" s="585"/>
      <c r="S36" s="585"/>
      <c r="T36" s="585"/>
      <c r="U36" s="586"/>
      <c r="V36" s="277"/>
      <c r="W36" s="507"/>
      <c r="X36" s="507"/>
      <c r="Y36" s="578"/>
      <c r="Z36" s="578"/>
      <c r="AA36" s="579"/>
      <c r="AB36" s="504"/>
      <c r="AC36" s="505"/>
      <c r="AD36" s="505"/>
      <c r="AE36" s="505"/>
      <c r="AF36" s="505"/>
      <c r="AG36" s="505"/>
      <c r="AH36" s="505"/>
      <c r="AI36" s="505"/>
      <c r="AJ36" s="505"/>
      <c r="AK36" s="505"/>
      <c r="AL36" s="505"/>
      <c r="AM36" s="505"/>
      <c r="AN36" s="506"/>
      <c r="AO36" s="496"/>
      <c r="AP36" s="497"/>
      <c r="AQ36" s="497"/>
      <c r="AR36" s="573" t="str">
        <f t="shared" si="8"/>
        <v/>
      </c>
      <c r="AS36" s="574"/>
      <c r="AT36" s="90"/>
      <c r="AW36" s="442" t="s">
        <v>388</v>
      </c>
      <c r="AX36" s="442"/>
      <c r="AY36" s="442"/>
      <c r="AZ36" s="442"/>
      <c r="BA36" s="442" t="s">
        <v>389</v>
      </c>
      <c r="BB36" s="442"/>
      <c r="BC36" s="446"/>
      <c r="BD36" s="446"/>
    </row>
    <row r="37" spans="1:56" s="73" customFormat="1" ht="14.1" customHeight="1">
      <c r="A37" s="553" t="s">
        <v>245</v>
      </c>
      <c r="B37" s="554"/>
      <c r="C37" s="554"/>
      <c r="D37" s="554"/>
      <c r="E37" s="554"/>
      <c r="F37" s="554"/>
      <c r="G37" s="554"/>
      <c r="H37" s="555"/>
      <c r="I37" s="563" t="s">
        <v>161</v>
      </c>
      <c r="J37" s="564"/>
      <c r="K37" s="565"/>
      <c r="L37" s="261" t="s">
        <v>127</v>
      </c>
      <c r="M37" s="580" t="s">
        <v>248</v>
      </c>
      <c r="N37" s="580"/>
      <c r="O37" s="580"/>
      <c r="P37" s="580"/>
      <c r="Q37" s="580"/>
      <c r="R37" s="580"/>
      <c r="S37" s="580"/>
      <c r="T37" s="580"/>
      <c r="U37" s="581"/>
      <c r="V37" s="263" t="s">
        <v>243</v>
      </c>
      <c r="W37" s="498" t="str">
        <f>IF(S5="〇",VLOOKUP(B19,特別講習会,3,FALSE),"")</f>
        <v/>
      </c>
      <c r="X37" s="498"/>
      <c r="Y37" s="498"/>
      <c r="Z37" s="499" t="str">
        <f t="shared" ref="Z37" si="10">IF(W37="","",W37)</f>
        <v/>
      </c>
      <c r="AA37" s="500"/>
      <c r="AB37" s="504"/>
      <c r="AC37" s="505"/>
      <c r="AD37" s="505"/>
      <c r="AE37" s="505"/>
      <c r="AF37" s="505"/>
      <c r="AG37" s="505"/>
      <c r="AH37" s="505"/>
      <c r="AI37" s="505"/>
      <c r="AJ37" s="505"/>
      <c r="AK37" s="505"/>
      <c r="AL37" s="505"/>
      <c r="AM37" s="505"/>
      <c r="AN37" s="506"/>
      <c r="AO37" s="496"/>
      <c r="AP37" s="497"/>
      <c r="AQ37" s="497"/>
      <c r="AR37" s="573" t="str">
        <f t="shared" si="8"/>
        <v/>
      </c>
      <c r="AS37" s="574"/>
      <c r="AT37" s="90"/>
      <c r="AW37" s="442" t="s">
        <v>390</v>
      </c>
      <c r="AX37" s="442"/>
      <c r="AY37" s="442"/>
      <c r="AZ37" s="442"/>
      <c r="BA37" s="442" t="s">
        <v>391</v>
      </c>
      <c r="BB37" s="442"/>
      <c r="BC37" s="446"/>
      <c r="BD37" s="446"/>
    </row>
    <row r="38" spans="1:56" s="73" customFormat="1" ht="14.1" customHeight="1">
      <c r="A38" s="547" t="s">
        <v>246</v>
      </c>
      <c r="B38" s="548"/>
      <c r="C38" s="548"/>
      <c r="D38" s="548"/>
      <c r="E38" s="508" t="str">
        <f>IF('様式-1裏「実務歴ポイント算定表」'!AC22="","",('様式-1裏「実務歴ポイント算定表」'!AC22))</f>
        <v/>
      </c>
      <c r="F38" s="509"/>
      <c r="G38" s="559" t="s">
        <v>168</v>
      </c>
      <c r="H38" s="560"/>
      <c r="I38" s="566"/>
      <c r="J38" s="567"/>
      <c r="K38" s="568"/>
      <c r="L38" s="265" t="s">
        <v>247</v>
      </c>
      <c r="M38" s="570" t="s">
        <v>249</v>
      </c>
      <c r="N38" s="570"/>
      <c r="O38" s="570"/>
      <c r="P38" s="570"/>
      <c r="Q38" s="570"/>
      <c r="R38" s="570"/>
      <c r="S38" s="570"/>
      <c r="T38" s="570"/>
      <c r="U38" s="571"/>
      <c r="V38" s="267" t="s">
        <v>243</v>
      </c>
      <c r="W38" s="572" t="str">
        <f>IF(S5="〇",VLOOKUP(B19,特別講習会,5,FALSE),"")</f>
        <v/>
      </c>
      <c r="X38" s="572"/>
      <c r="Y38" s="572"/>
      <c r="Z38" s="573" t="str">
        <f t="shared" ref="Z38:Z39" si="11">IF(W38="","",W38)</f>
        <v/>
      </c>
      <c r="AA38" s="574"/>
      <c r="AB38" s="504"/>
      <c r="AC38" s="505"/>
      <c r="AD38" s="505"/>
      <c r="AE38" s="505"/>
      <c r="AF38" s="505"/>
      <c r="AG38" s="505"/>
      <c r="AH38" s="505"/>
      <c r="AI38" s="505"/>
      <c r="AJ38" s="505"/>
      <c r="AK38" s="505"/>
      <c r="AL38" s="505"/>
      <c r="AM38" s="505"/>
      <c r="AN38" s="506"/>
      <c r="AO38" s="496"/>
      <c r="AP38" s="497"/>
      <c r="AQ38" s="497"/>
      <c r="AR38" s="573" t="str">
        <f t="shared" si="8"/>
        <v/>
      </c>
      <c r="AS38" s="574"/>
      <c r="AT38" s="90"/>
      <c r="AW38" s="442" t="s">
        <v>392</v>
      </c>
      <c r="AX38" s="442"/>
      <c r="AY38" s="442"/>
      <c r="AZ38" s="442"/>
      <c r="BA38" s="442" t="s">
        <v>393</v>
      </c>
      <c r="BB38" s="442"/>
      <c r="BC38" s="446"/>
      <c r="BD38" s="446"/>
    </row>
    <row r="39" spans="1:56" s="73" customFormat="1" ht="14.1" customHeight="1">
      <c r="A39" s="550"/>
      <c r="B39" s="551"/>
      <c r="C39" s="551"/>
      <c r="D39" s="551"/>
      <c r="E39" s="510"/>
      <c r="F39" s="511"/>
      <c r="G39" s="561"/>
      <c r="H39" s="562"/>
      <c r="I39" s="569"/>
      <c r="J39" s="561"/>
      <c r="K39" s="562"/>
      <c r="L39" s="269"/>
      <c r="M39" s="575"/>
      <c r="N39" s="576"/>
      <c r="O39" s="576"/>
      <c r="P39" s="576"/>
      <c r="Q39" s="576"/>
      <c r="R39" s="576"/>
      <c r="S39" s="576"/>
      <c r="T39" s="576"/>
      <c r="U39" s="577"/>
      <c r="V39" s="270"/>
      <c r="W39" s="501"/>
      <c r="X39" s="501"/>
      <c r="Y39" s="501"/>
      <c r="Z39" s="502" t="str">
        <f t="shared" si="11"/>
        <v/>
      </c>
      <c r="AA39" s="503"/>
      <c r="AB39" s="524"/>
      <c r="AC39" s="525"/>
      <c r="AD39" s="525"/>
      <c r="AE39" s="525"/>
      <c r="AF39" s="525"/>
      <c r="AG39" s="525"/>
      <c r="AH39" s="525"/>
      <c r="AI39" s="525"/>
      <c r="AJ39" s="525"/>
      <c r="AK39" s="525"/>
      <c r="AL39" s="525"/>
      <c r="AM39" s="525"/>
      <c r="AN39" s="526"/>
      <c r="AO39" s="514"/>
      <c r="AP39" s="501"/>
      <c r="AQ39" s="501"/>
      <c r="AR39" s="502" t="str">
        <f t="shared" si="8"/>
        <v/>
      </c>
      <c r="AS39" s="503"/>
      <c r="AT39" s="90"/>
      <c r="AW39" s="442" t="s">
        <v>394</v>
      </c>
      <c r="AX39" s="442"/>
      <c r="AY39" s="442"/>
      <c r="AZ39" s="442"/>
      <c r="BA39" s="442" t="s">
        <v>395</v>
      </c>
      <c r="BB39" s="442"/>
      <c r="BC39" s="443"/>
      <c r="BD39" s="446"/>
    </row>
    <row r="40" spans="1:56" s="73" customFormat="1" ht="14.1" customHeight="1">
      <c r="A40" s="92"/>
      <c r="B40" s="93"/>
      <c r="C40" s="93"/>
      <c r="D40" s="93"/>
      <c r="E40" s="93"/>
      <c r="F40" s="93"/>
      <c r="G40" s="93"/>
      <c r="H40" s="93"/>
      <c r="I40" s="93"/>
      <c r="J40" s="93"/>
      <c r="K40" s="93"/>
      <c r="L40" s="93"/>
      <c r="M40" s="94"/>
      <c r="N40" s="94"/>
      <c r="O40" s="94"/>
      <c r="P40" s="94"/>
      <c r="Q40" s="94"/>
      <c r="R40" s="94"/>
      <c r="S40" s="94"/>
      <c r="T40" s="94"/>
      <c r="U40" s="94"/>
      <c r="W40" s="95"/>
      <c r="X40" s="96"/>
      <c r="Y40" s="96"/>
      <c r="Z40" s="96"/>
      <c r="AA40" s="96"/>
      <c r="AB40" s="96"/>
      <c r="AC40" s="96"/>
      <c r="AD40" s="96"/>
      <c r="AE40" s="96"/>
      <c r="AF40" s="96"/>
      <c r="AG40" s="96"/>
      <c r="AH40" s="96"/>
      <c r="AI40" s="96"/>
      <c r="AJ40" s="96"/>
      <c r="AK40" s="96"/>
      <c r="AL40" s="96"/>
      <c r="AM40" s="96"/>
      <c r="AN40" s="96"/>
      <c r="AO40" s="97"/>
      <c r="AP40" s="97"/>
      <c r="AQ40" s="98"/>
      <c r="AR40" s="98"/>
      <c r="AS40" s="99"/>
      <c r="AT40" s="90"/>
      <c r="AW40" s="442" t="s">
        <v>396</v>
      </c>
      <c r="AX40" s="442"/>
      <c r="AY40" s="442"/>
      <c r="AZ40" s="442"/>
      <c r="BA40" s="442" t="s">
        <v>397</v>
      </c>
      <c r="BB40" s="442"/>
      <c r="BC40" s="443"/>
      <c r="BD40" s="446"/>
    </row>
    <row r="41" spans="1:56" s="73" customFormat="1" ht="14.1" customHeight="1">
      <c r="A41" s="100"/>
      <c r="B41" s="93"/>
      <c r="C41" s="93"/>
      <c r="D41" s="93"/>
      <c r="E41" s="93"/>
      <c r="F41" s="93"/>
      <c r="G41" s="93"/>
      <c r="H41" s="93"/>
      <c r="I41" s="93"/>
      <c r="J41" s="93"/>
      <c r="K41" s="93"/>
      <c r="L41" s="93"/>
      <c r="M41" s="93"/>
      <c r="N41" s="493" t="s">
        <v>250</v>
      </c>
      <c r="O41" s="493"/>
      <c r="P41" s="493"/>
      <c r="Q41" s="493"/>
      <c r="R41" s="493"/>
      <c r="S41" s="768">
        <f>AW2</f>
        <v>45627</v>
      </c>
      <c r="T41" s="768"/>
      <c r="U41" s="768"/>
      <c r="V41" s="768"/>
      <c r="W41" s="70"/>
      <c r="X41" s="492" t="s">
        <v>261</v>
      </c>
      <c r="Y41" s="492"/>
      <c r="Z41" s="492"/>
      <c r="AA41" s="492"/>
      <c r="AB41" s="492"/>
      <c r="AC41" s="492"/>
      <c r="AD41" s="492"/>
      <c r="AE41" s="492"/>
      <c r="AF41" s="492"/>
      <c r="AG41" s="492"/>
      <c r="AH41" s="492"/>
      <c r="AI41" s="492"/>
      <c r="AJ41" s="492"/>
      <c r="AK41" s="492"/>
      <c r="AL41" s="492"/>
      <c r="AM41" s="492"/>
      <c r="AN41" s="492"/>
      <c r="AO41" s="492"/>
      <c r="AP41" s="492"/>
      <c r="AQ41" s="101"/>
      <c r="AR41" s="101"/>
      <c r="AS41" s="102"/>
      <c r="AT41" s="103"/>
      <c r="AW41" s="442" t="s">
        <v>398</v>
      </c>
      <c r="AX41" s="442"/>
      <c r="AY41" s="442"/>
      <c r="AZ41" s="442"/>
      <c r="BA41" s="442" t="s">
        <v>399</v>
      </c>
      <c r="BB41" s="442"/>
      <c r="BC41" s="450"/>
      <c r="BD41" s="443"/>
    </row>
    <row r="42" spans="1:56" s="73" customFormat="1" ht="14.1" customHeight="1">
      <c r="A42" s="100"/>
      <c r="B42" s="93"/>
      <c r="C42" s="93"/>
      <c r="D42" s="93"/>
      <c r="E42" s="93"/>
      <c r="F42" s="93"/>
      <c r="G42" s="93"/>
      <c r="H42" s="93"/>
      <c r="I42" s="93"/>
      <c r="J42" s="93"/>
      <c r="K42" s="93"/>
      <c r="L42" s="93"/>
      <c r="M42" s="93"/>
      <c r="N42" s="271"/>
      <c r="O42" s="271"/>
      <c r="P42" s="271"/>
      <c r="Q42" s="272"/>
      <c r="R42" s="272"/>
      <c r="S42" s="769">
        <f>S41</f>
        <v>45627</v>
      </c>
      <c r="T42" s="769"/>
      <c r="U42" s="769"/>
      <c r="V42" s="769"/>
      <c r="W42" s="70"/>
      <c r="X42" s="104"/>
      <c r="Y42" s="104"/>
      <c r="Z42" s="104"/>
      <c r="AA42" s="104"/>
      <c r="AB42" s="104"/>
      <c r="AC42" s="104"/>
      <c r="AD42" s="104"/>
      <c r="AE42" s="104"/>
      <c r="AF42" s="104"/>
      <c r="AG42" s="104"/>
      <c r="AH42" s="104"/>
      <c r="AI42" s="104"/>
      <c r="AJ42" s="104"/>
      <c r="AK42" s="104"/>
      <c r="AL42" s="104"/>
      <c r="AM42" s="104"/>
      <c r="AN42" s="104"/>
      <c r="AO42" s="104"/>
      <c r="AP42" s="104"/>
      <c r="AQ42" s="70"/>
      <c r="AS42" s="105"/>
      <c r="AW42" s="442"/>
      <c r="AX42" s="451"/>
      <c r="AY42" s="442"/>
      <c r="AZ42" s="442"/>
      <c r="BA42" s="442" t="s">
        <v>400</v>
      </c>
      <c r="BB42" s="442"/>
      <c r="BC42" s="446"/>
      <c r="BD42" s="443"/>
    </row>
    <row r="43" spans="1:56" s="73" customFormat="1" ht="14.1" customHeight="1">
      <c r="A43" s="100"/>
      <c r="B43" s="93"/>
      <c r="C43" s="93"/>
      <c r="D43" s="93"/>
      <c r="E43" s="93"/>
      <c r="F43" s="93"/>
      <c r="G43" s="93"/>
      <c r="H43" s="93"/>
      <c r="I43" s="93"/>
      <c r="J43" s="93"/>
      <c r="K43" s="93"/>
      <c r="L43" s="93"/>
      <c r="M43" s="93"/>
      <c r="N43" s="93"/>
      <c r="O43" s="93"/>
      <c r="P43" s="93"/>
      <c r="Q43" s="70"/>
      <c r="R43" s="70"/>
      <c r="S43" s="106"/>
      <c r="T43" s="106"/>
      <c r="U43" s="106"/>
      <c r="V43" s="106"/>
      <c r="W43" s="70"/>
      <c r="X43" s="766" t="s">
        <v>258</v>
      </c>
      <c r="Y43" s="766"/>
      <c r="Z43" s="766"/>
      <c r="AA43" s="766"/>
      <c r="AB43" s="767" t="s">
        <v>256</v>
      </c>
      <c r="AC43" s="767"/>
      <c r="AD43" s="767"/>
      <c r="AE43" s="767"/>
      <c r="AF43" s="767"/>
      <c r="AG43" s="767"/>
      <c r="AH43" s="767"/>
      <c r="AI43" s="767"/>
      <c r="AJ43" s="767"/>
      <c r="AK43" s="767"/>
      <c r="AL43" s="767"/>
      <c r="AM43" s="767"/>
      <c r="AN43" s="767"/>
      <c r="AO43" s="767"/>
      <c r="AP43" s="767"/>
      <c r="AQ43" s="98" t="s">
        <v>129</v>
      </c>
      <c r="AR43" s="70"/>
      <c r="AS43" s="105"/>
      <c r="AW43" s="484" t="s">
        <v>438</v>
      </c>
      <c r="AX43" s="451"/>
      <c r="AY43" s="442"/>
      <c r="AZ43" s="442"/>
      <c r="BA43" s="442" t="s">
        <v>401</v>
      </c>
      <c r="BB43" s="442"/>
      <c r="BC43" s="446"/>
      <c r="BD43" s="450"/>
    </row>
    <row r="44" spans="1:56" s="73" customFormat="1" ht="14.1" customHeight="1">
      <c r="A44" s="107"/>
      <c r="B44" s="108"/>
      <c r="C44" s="108"/>
      <c r="D44" s="108"/>
      <c r="E44" s="108"/>
      <c r="F44" s="108"/>
      <c r="G44" s="108"/>
      <c r="H44" s="108"/>
      <c r="I44" s="109"/>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1"/>
      <c r="AW44" s="484" t="s">
        <v>439</v>
      </c>
      <c r="AX44" s="485"/>
      <c r="AY44" s="442"/>
      <c r="AZ44" s="442"/>
      <c r="BA44" s="442" t="s">
        <v>403</v>
      </c>
      <c r="BB44" s="442"/>
      <c r="BC44" s="446"/>
      <c r="BD44" s="446"/>
    </row>
    <row r="45" spans="1:56" s="73" customFormat="1" ht="14.1" customHeight="1">
      <c r="A45" s="278"/>
      <c r="B45" s="278"/>
      <c r="C45" s="278"/>
      <c r="D45" s="278"/>
      <c r="E45" s="278"/>
      <c r="F45" s="278"/>
      <c r="G45" s="278"/>
      <c r="H45" s="278"/>
      <c r="I45" s="279"/>
      <c r="J45" s="280"/>
      <c r="K45" s="112"/>
      <c r="L45" s="112"/>
      <c r="M45" s="112"/>
      <c r="N45" s="112"/>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2"/>
      <c r="AN45" s="112"/>
      <c r="AO45" s="112"/>
      <c r="AP45" s="112"/>
      <c r="AQ45" s="112"/>
      <c r="AR45" s="112"/>
      <c r="AS45" s="112"/>
      <c r="AW45" s="442"/>
      <c r="AX45" s="454"/>
      <c r="AY45" s="442"/>
      <c r="AZ45" s="442"/>
      <c r="BA45" s="442" t="s">
        <v>404</v>
      </c>
      <c r="BB45" s="442"/>
      <c r="BC45" s="446"/>
      <c r="BD45" s="446"/>
    </row>
    <row r="46" spans="1:56" s="73" customFormat="1" ht="14.1" customHeight="1">
      <c r="A46" s="543" t="s">
        <v>130</v>
      </c>
      <c r="B46" s="543"/>
      <c r="C46" s="543"/>
      <c r="D46" s="543"/>
      <c r="E46" s="543"/>
      <c r="F46" s="543"/>
      <c r="G46" s="543"/>
      <c r="H46" s="543"/>
      <c r="I46" s="543"/>
      <c r="J46" s="543"/>
      <c r="K46" s="112"/>
      <c r="L46" s="112"/>
      <c r="M46" s="112"/>
      <c r="N46" s="112"/>
      <c r="O46" s="375" t="s">
        <v>131</v>
      </c>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7"/>
      <c r="AM46" s="112"/>
      <c r="AN46" s="112"/>
      <c r="AO46" s="112"/>
      <c r="AP46" s="112"/>
      <c r="AQ46" s="112"/>
      <c r="AR46" s="112"/>
      <c r="AS46" s="112"/>
      <c r="AW46" s="446"/>
      <c r="AX46" s="452" t="s">
        <v>402</v>
      </c>
      <c r="AY46" s="455"/>
      <c r="AZ46" s="442"/>
      <c r="BA46" s="442" t="s">
        <v>405</v>
      </c>
      <c r="BB46" s="455"/>
      <c r="BC46" s="446"/>
      <c r="BD46" s="446"/>
    </row>
    <row r="47" spans="1:56" s="73" customFormat="1" ht="14.1" customHeight="1">
      <c r="A47" s="114" t="s">
        <v>132</v>
      </c>
      <c r="B47" s="112" t="s">
        <v>133</v>
      </c>
      <c r="C47" s="112"/>
      <c r="D47" s="112"/>
      <c r="E47" s="112"/>
      <c r="F47" s="112"/>
      <c r="G47" s="112" t="s">
        <v>134</v>
      </c>
      <c r="H47" s="112"/>
      <c r="I47" s="112"/>
      <c r="J47" s="112"/>
      <c r="K47" s="112"/>
      <c r="L47" s="112"/>
      <c r="M47" s="112"/>
      <c r="N47" s="112"/>
      <c r="O47" s="114" t="s">
        <v>135</v>
      </c>
      <c r="P47" s="112" t="s">
        <v>136</v>
      </c>
      <c r="Q47" s="112"/>
      <c r="R47" s="112" t="s">
        <v>137</v>
      </c>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W47" s="453" t="s">
        <v>402</v>
      </c>
      <c r="AX47" s="442"/>
      <c r="AY47" s="455"/>
      <c r="AZ47" s="442"/>
      <c r="BA47" s="442" t="s">
        <v>406</v>
      </c>
      <c r="BB47" s="455"/>
      <c r="BC47" s="446"/>
      <c r="BD47" s="446"/>
    </row>
    <row r="48" spans="1:56" s="73" customFormat="1" ht="14.1" customHeight="1">
      <c r="A48" s="114" t="s">
        <v>138</v>
      </c>
      <c r="B48" s="112" t="s">
        <v>89</v>
      </c>
      <c r="C48" s="112"/>
      <c r="D48" s="112"/>
      <c r="E48" s="112"/>
      <c r="F48" s="112"/>
      <c r="G48" s="112" t="s">
        <v>139</v>
      </c>
      <c r="H48" s="112"/>
      <c r="I48" s="112"/>
      <c r="J48" s="112"/>
      <c r="K48" s="112"/>
      <c r="L48" s="112"/>
      <c r="M48" s="112"/>
      <c r="N48" s="112"/>
      <c r="O48" s="112"/>
      <c r="P48" s="112"/>
      <c r="Q48" s="112"/>
      <c r="R48" s="112" t="s">
        <v>140</v>
      </c>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W48" s="453" t="s">
        <v>402</v>
      </c>
      <c r="AX48" s="442"/>
      <c r="AY48" s="455"/>
      <c r="AZ48" s="442"/>
      <c r="BA48" s="442" t="s">
        <v>407</v>
      </c>
      <c r="BB48" s="455"/>
      <c r="BC48" s="446"/>
      <c r="BD48" s="446"/>
    </row>
    <row r="49" spans="1:56" s="73" customFormat="1" ht="14.1" customHeight="1">
      <c r="A49" s="114" t="s">
        <v>141</v>
      </c>
      <c r="B49" s="112" t="s">
        <v>142</v>
      </c>
      <c r="C49" s="112"/>
      <c r="D49" s="112"/>
      <c r="E49" s="115"/>
      <c r="F49" s="115"/>
      <c r="G49" s="115" t="s">
        <v>143</v>
      </c>
      <c r="H49" s="115"/>
      <c r="I49" s="112"/>
      <c r="J49" s="112"/>
      <c r="K49" s="112"/>
      <c r="L49" s="112"/>
      <c r="M49" s="112"/>
      <c r="N49" s="112"/>
      <c r="O49" s="112"/>
      <c r="P49" s="112"/>
      <c r="Q49" s="112"/>
      <c r="R49" s="112" t="s">
        <v>144</v>
      </c>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W49" s="453" t="s">
        <v>402</v>
      </c>
      <c r="AX49" s="442"/>
      <c r="AY49" s="455"/>
      <c r="AZ49" s="442"/>
      <c r="BA49" s="442" t="s">
        <v>408</v>
      </c>
      <c r="BB49" s="455"/>
      <c r="BC49" s="446"/>
      <c r="BD49" s="446"/>
    </row>
    <row r="50" spans="1:56" s="73" customFormat="1" ht="14.1" customHeight="1">
      <c r="A50" s="114" t="s">
        <v>145</v>
      </c>
      <c r="B50" s="112" t="s">
        <v>146</v>
      </c>
      <c r="C50" s="112"/>
      <c r="D50" s="112"/>
      <c r="E50" s="115"/>
      <c r="F50" s="115"/>
      <c r="G50" s="112" t="s">
        <v>147</v>
      </c>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W50" s="453" t="s">
        <v>402</v>
      </c>
      <c r="AX50" s="442"/>
      <c r="AY50" s="455"/>
      <c r="AZ50" s="442" t="s">
        <v>409</v>
      </c>
      <c r="BA50" s="442"/>
      <c r="BB50" s="446"/>
      <c r="BC50" s="455"/>
      <c r="BD50" s="446"/>
    </row>
    <row r="51" spans="1:56" s="73" customFormat="1" ht="14.1" customHeight="1">
      <c r="A51" s="114" t="s">
        <v>148</v>
      </c>
      <c r="B51" s="112" t="s">
        <v>149</v>
      </c>
      <c r="C51" s="112"/>
      <c r="D51" s="112"/>
      <c r="E51" s="112"/>
      <c r="F51" s="112"/>
      <c r="G51" s="112" t="s">
        <v>150</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W51" s="453" t="s">
        <v>402</v>
      </c>
      <c r="AX51" s="442"/>
      <c r="AY51" s="455"/>
      <c r="AZ51" s="442"/>
      <c r="BA51" s="442" t="s">
        <v>410</v>
      </c>
      <c r="BB51" s="456"/>
      <c r="BC51" s="455"/>
      <c r="BD51" s="446"/>
    </row>
    <row r="52" spans="1:56" s="73" customFormat="1" ht="14.1" customHeight="1">
      <c r="A52" s="114" t="s">
        <v>151</v>
      </c>
      <c r="B52" s="112" t="s">
        <v>152</v>
      </c>
      <c r="C52" s="112"/>
      <c r="D52" s="112"/>
      <c r="E52" s="112"/>
      <c r="F52" s="112"/>
      <c r="G52" s="112" t="s">
        <v>154</v>
      </c>
      <c r="H52" s="112"/>
      <c r="I52" s="116"/>
      <c r="J52" s="116"/>
      <c r="K52" s="116"/>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W52" s="453" t="s">
        <v>402</v>
      </c>
      <c r="AX52" s="442"/>
      <c r="AY52" s="455"/>
      <c r="AZ52" s="442"/>
      <c r="BA52" s="442" t="s">
        <v>411</v>
      </c>
      <c r="BB52" s="443"/>
      <c r="BC52" s="455"/>
      <c r="BD52" s="446"/>
    </row>
    <row r="53" spans="1:56" s="73" customFormat="1" ht="14.1" customHeight="1">
      <c r="A53" s="112"/>
      <c r="B53" s="112"/>
      <c r="C53" s="112"/>
      <c r="D53" s="112"/>
      <c r="E53" s="112"/>
      <c r="F53" s="112"/>
      <c r="G53" s="112" t="s">
        <v>155</v>
      </c>
      <c r="H53" s="112"/>
      <c r="I53" s="117"/>
      <c r="J53" s="117"/>
      <c r="K53" s="117"/>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W53" s="442"/>
      <c r="AX53" s="442"/>
      <c r="AY53" s="455"/>
      <c r="AZ53" s="442"/>
      <c r="BA53" s="442" t="s">
        <v>412</v>
      </c>
      <c r="BB53" s="443"/>
      <c r="BC53" s="455"/>
      <c r="BD53" s="456"/>
    </row>
    <row r="54" spans="1:56" s="118" customFormat="1" ht="14.1" customHeight="1">
      <c r="A54" s="112"/>
      <c r="B54" s="112"/>
      <c r="C54" s="112"/>
      <c r="D54" s="112"/>
      <c r="E54" s="112"/>
      <c r="F54" s="112"/>
      <c r="G54" s="112" t="s">
        <v>153</v>
      </c>
      <c r="H54" s="112"/>
      <c r="I54" s="117"/>
      <c r="J54" s="117"/>
      <c r="K54" s="117"/>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W54" s="442"/>
      <c r="AX54" s="442"/>
      <c r="AY54" s="455"/>
      <c r="AZ54" s="442"/>
      <c r="BA54" s="442" t="s">
        <v>413</v>
      </c>
      <c r="BB54" s="443"/>
      <c r="BC54" s="455"/>
      <c r="BD54" s="443"/>
    </row>
    <row r="55" spans="1:56" ht="14.1" customHeight="1">
      <c r="A55" s="112"/>
      <c r="B55" s="112"/>
      <c r="C55" s="112"/>
      <c r="D55" s="112"/>
      <c r="E55" s="112"/>
      <c r="F55" s="112"/>
      <c r="G55" s="112" t="s">
        <v>167</v>
      </c>
      <c r="H55" s="112"/>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W55" s="442"/>
      <c r="AX55" s="442"/>
      <c r="AY55" s="455"/>
      <c r="AZ55" s="442"/>
      <c r="BA55" s="442" t="s">
        <v>414</v>
      </c>
      <c r="BB55" s="443"/>
      <c r="BC55" s="455"/>
      <c r="BD55" s="443"/>
    </row>
    <row r="56" spans="1:56" ht="14.1" customHeight="1">
      <c r="AW56" s="442"/>
      <c r="AX56" s="455"/>
      <c r="AY56" s="442"/>
      <c r="AZ56" s="442"/>
      <c r="BA56" s="442" t="s">
        <v>415</v>
      </c>
      <c r="BB56" s="443"/>
      <c r="BC56" s="442"/>
      <c r="BD56" s="443"/>
    </row>
    <row r="57" spans="1:56" ht="14.1" customHeight="1">
      <c r="AW57" s="442"/>
      <c r="AX57" s="455"/>
      <c r="AY57" s="442"/>
      <c r="AZ57" s="442"/>
      <c r="BA57" s="442" t="s">
        <v>416</v>
      </c>
      <c r="BB57" s="443"/>
      <c r="BC57" s="442"/>
      <c r="BD57" s="443"/>
    </row>
    <row r="58" spans="1:56" ht="14.1" customHeight="1">
      <c r="AW58" s="442"/>
      <c r="AX58" s="442"/>
      <c r="AY58" s="442"/>
      <c r="AZ58" s="442"/>
      <c r="BA58" s="442" t="s">
        <v>417</v>
      </c>
      <c r="BB58" s="443"/>
      <c r="BC58" s="442"/>
      <c r="BD58" s="443"/>
    </row>
    <row r="59" spans="1:56" ht="14.1" customHeight="1">
      <c r="AW59" s="442"/>
      <c r="AX59" s="442"/>
      <c r="AY59" s="442"/>
      <c r="AZ59" s="442"/>
      <c r="BA59" s="442" t="s">
        <v>418</v>
      </c>
      <c r="BB59" s="443"/>
      <c r="BC59" s="442"/>
      <c r="BD59" s="443"/>
    </row>
    <row r="60" spans="1:56" ht="14.1" customHeight="1">
      <c r="AW60" s="455"/>
      <c r="AX60" s="442"/>
      <c r="AY60" s="442"/>
      <c r="AZ60" s="442"/>
      <c r="BA60" s="442" t="s">
        <v>419</v>
      </c>
      <c r="BB60" s="443"/>
      <c r="BC60" s="442"/>
      <c r="BD60" s="443"/>
    </row>
    <row r="61" spans="1:56" ht="14.1" customHeight="1">
      <c r="AW61" s="455"/>
      <c r="AX61" s="442"/>
      <c r="AY61" s="442"/>
      <c r="AZ61" s="442"/>
      <c r="BA61" s="442" t="s">
        <v>420</v>
      </c>
      <c r="BB61" s="443"/>
      <c r="BC61" s="442"/>
      <c r="BD61" s="443"/>
    </row>
    <row r="62" spans="1:56" ht="14.1" customHeight="1">
      <c r="AW62" s="442"/>
      <c r="AX62" s="442"/>
      <c r="AY62" s="442"/>
      <c r="AZ62" s="442" t="s">
        <v>421</v>
      </c>
      <c r="BA62" s="442"/>
      <c r="BB62" s="443"/>
      <c r="BC62" s="442"/>
      <c r="BD62" s="443"/>
    </row>
    <row r="63" spans="1:56" ht="14.1" customHeight="1">
      <c r="AW63" s="442"/>
      <c r="AX63" s="442"/>
      <c r="AY63" s="442"/>
      <c r="AZ63" s="442"/>
      <c r="BA63" s="442" t="s">
        <v>422</v>
      </c>
      <c r="BB63" s="443"/>
      <c r="BC63" s="442"/>
      <c r="BD63" s="443"/>
    </row>
    <row r="64" spans="1:56" ht="14.1" customHeight="1">
      <c r="AW64" s="442"/>
      <c r="AX64" s="442"/>
      <c r="AY64" s="442"/>
      <c r="AZ64" s="442"/>
      <c r="BA64" s="442" t="s">
        <v>423</v>
      </c>
      <c r="BB64" s="443"/>
      <c r="BC64" s="442"/>
      <c r="BD64" s="443"/>
    </row>
    <row r="65" spans="49:56" ht="14.1" customHeight="1">
      <c r="AW65" s="442"/>
      <c r="AX65" s="442"/>
      <c r="AY65" s="442"/>
      <c r="AZ65" s="442"/>
      <c r="BA65" s="442" t="s">
        <v>424</v>
      </c>
      <c r="BB65" s="443"/>
      <c r="BC65" s="442"/>
      <c r="BD65" s="443"/>
    </row>
    <row r="66" spans="49:56" ht="14.1" customHeight="1">
      <c r="AW66" s="442"/>
      <c r="AX66" s="442"/>
      <c r="AY66" s="442"/>
      <c r="AZ66" s="442"/>
      <c r="BA66" s="442" t="s">
        <v>425</v>
      </c>
      <c r="BB66" s="443"/>
      <c r="BC66" s="442"/>
      <c r="BD66" s="443"/>
    </row>
    <row r="67" spans="49:56" ht="14.1" customHeight="1">
      <c r="AW67" s="442"/>
      <c r="AX67" s="442"/>
      <c r="AY67" s="442"/>
      <c r="AZ67" s="442"/>
      <c r="BA67" s="442" t="s">
        <v>426</v>
      </c>
      <c r="BB67" s="443"/>
      <c r="BC67" s="442"/>
      <c r="BD67" s="443"/>
    </row>
    <row r="68" spans="49:56" ht="14.1" customHeight="1">
      <c r="AW68" s="442"/>
      <c r="AX68" s="442"/>
      <c r="AY68" s="442"/>
      <c r="AZ68" s="442"/>
      <c r="BA68" s="442" t="s">
        <v>427</v>
      </c>
      <c r="BB68" s="443"/>
      <c r="BC68" s="442"/>
      <c r="BD68" s="443"/>
    </row>
    <row r="69" spans="49:56" ht="14.1" customHeight="1">
      <c r="AW69" s="442"/>
      <c r="AX69" s="442"/>
      <c r="AY69" s="442"/>
      <c r="AZ69" s="442"/>
      <c r="BA69" s="442" t="s">
        <v>428</v>
      </c>
      <c r="BB69" s="443"/>
      <c r="BC69" s="442"/>
      <c r="BD69" s="443"/>
    </row>
    <row r="70" spans="49:56" ht="14.1" customHeight="1">
      <c r="AW70" s="442"/>
      <c r="AX70" s="442"/>
      <c r="AY70" s="442"/>
      <c r="AZ70" s="442"/>
      <c r="BA70" s="442" t="s">
        <v>429</v>
      </c>
      <c r="BB70" s="443"/>
      <c r="BC70" s="442"/>
      <c r="BD70" s="443"/>
    </row>
    <row r="71" spans="49:56" ht="14.1" customHeight="1">
      <c r="AW71" s="442"/>
      <c r="AX71" s="442"/>
      <c r="AY71" s="442"/>
      <c r="AZ71" s="442"/>
      <c r="BA71" s="442"/>
      <c r="BB71" s="442"/>
      <c r="BC71" s="443"/>
      <c r="BD71" s="443"/>
    </row>
    <row r="72" spans="49:56" ht="14.1" customHeight="1">
      <c r="AW72" s="442"/>
      <c r="AX72" s="442"/>
      <c r="AY72" s="442"/>
      <c r="AZ72" s="442"/>
      <c r="BA72" s="442"/>
      <c r="BB72" s="442"/>
      <c r="BC72" s="443"/>
      <c r="BD72" s="443"/>
    </row>
    <row r="73" spans="49:56" ht="14.1" customHeight="1">
      <c r="AW73" s="442"/>
      <c r="AX73" s="442"/>
      <c r="AY73" s="442"/>
      <c r="AZ73" s="442"/>
      <c r="BA73" s="442"/>
      <c r="BB73" s="442"/>
      <c r="BC73" s="443"/>
      <c r="BD73" s="443"/>
    </row>
    <row r="74" spans="49:56" ht="14.1" customHeight="1">
      <c r="AW74" s="442"/>
      <c r="AX74" s="442"/>
      <c r="AY74" s="442"/>
      <c r="AZ74" s="442"/>
      <c r="BA74" s="442"/>
      <c r="BB74" s="442"/>
      <c r="BC74" s="443"/>
      <c r="BD74" s="443"/>
    </row>
    <row r="75" spans="49:56" ht="14.1" customHeight="1">
      <c r="AW75" s="442"/>
      <c r="AX75" s="442"/>
      <c r="AY75" s="442"/>
      <c r="AZ75" s="442"/>
      <c r="BA75" s="442"/>
      <c r="BB75" s="442"/>
      <c r="BC75" s="443"/>
      <c r="BD75" s="443"/>
    </row>
    <row r="76" spans="49:56" ht="14.1" customHeight="1">
      <c r="AW76" s="442"/>
      <c r="AX76" s="442"/>
      <c r="AY76" s="442"/>
      <c r="AZ76" s="442"/>
      <c r="BA76" s="442"/>
      <c r="BB76" s="442"/>
      <c r="BC76" s="443"/>
      <c r="BD76" s="443"/>
    </row>
    <row r="77" spans="49:56" ht="14.1" customHeight="1">
      <c r="AW77" s="442"/>
      <c r="AX77" s="442"/>
      <c r="AY77" s="442"/>
      <c r="AZ77" s="442"/>
      <c r="BA77" s="442"/>
      <c r="BB77" s="442"/>
      <c r="BC77" s="443"/>
      <c r="BD77" s="443"/>
    </row>
    <row r="78" spans="49:56" ht="14.1" customHeight="1">
      <c r="AW78" s="442"/>
      <c r="AX78" s="442"/>
      <c r="AY78" s="442"/>
      <c r="AZ78" s="442"/>
      <c r="BA78" s="442"/>
      <c r="BB78" s="442"/>
      <c r="BC78" s="443"/>
      <c r="BD78" s="443"/>
    </row>
    <row r="79" spans="49:56" ht="14.1" customHeight="1">
      <c r="AW79" s="442"/>
      <c r="AX79" s="442"/>
      <c r="AY79" s="442"/>
      <c r="AZ79" s="442"/>
      <c r="BA79" s="442"/>
      <c r="BB79" s="442"/>
      <c r="BC79" s="443"/>
      <c r="BD79" s="443"/>
    </row>
    <row r="80" spans="49:56" ht="14.1" customHeight="1">
      <c r="AW80" s="442"/>
      <c r="AX80" s="442"/>
      <c r="AY80" s="442"/>
      <c r="AZ80" s="442"/>
      <c r="BA80" s="442"/>
      <c r="BB80" s="442"/>
      <c r="BC80" s="443"/>
      <c r="BD80" s="443"/>
    </row>
    <row r="81" spans="49:56" ht="14.1" customHeight="1">
      <c r="AW81" s="442"/>
      <c r="AX81" s="442"/>
      <c r="AY81" s="442"/>
      <c r="AZ81" s="442"/>
      <c r="BA81" s="442"/>
      <c r="BB81" s="442"/>
      <c r="BC81" s="443"/>
      <c r="BD81" s="443"/>
    </row>
    <row r="82" spans="49:56" ht="14.1" customHeight="1">
      <c r="AW82" s="442"/>
      <c r="AX82" s="442"/>
      <c r="AY82" s="442"/>
      <c r="AZ82" s="442"/>
      <c r="BA82" s="442"/>
      <c r="BB82" s="442"/>
      <c r="BC82" s="443"/>
      <c r="BD82" s="443"/>
    </row>
    <row r="83" spans="49:56" ht="14.1" customHeight="1">
      <c r="AW83" s="442"/>
      <c r="AX83" s="442"/>
      <c r="AY83" s="442"/>
      <c r="AZ83" s="442"/>
      <c r="BA83" s="442"/>
      <c r="BB83" s="442"/>
      <c r="BC83" s="443"/>
      <c r="BD83" s="443"/>
    </row>
    <row r="84" spans="49:56" ht="14.1" customHeight="1">
      <c r="AW84" s="442"/>
      <c r="AX84" s="442"/>
      <c r="AY84" s="442"/>
      <c r="AZ84" s="442"/>
      <c r="BA84" s="442"/>
      <c r="BB84" s="442"/>
      <c r="BC84" s="443"/>
      <c r="BD84" s="443"/>
    </row>
    <row r="85" spans="49:56" ht="14.1" customHeight="1">
      <c r="AW85" s="442"/>
      <c r="AX85" s="442"/>
      <c r="AY85" s="442"/>
      <c r="AZ85" s="442"/>
      <c r="BA85" s="442"/>
      <c r="BB85" s="443"/>
      <c r="BC85" s="443"/>
      <c r="BD85" s="443"/>
    </row>
    <row r="86" spans="49:56" ht="14.1" customHeight="1">
      <c r="AW86" s="442"/>
      <c r="AX86" s="442"/>
      <c r="AY86" s="442"/>
      <c r="AZ86" s="442"/>
      <c r="BA86" s="442"/>
      <c r="BB86" s="443"/>
      <c r="BC86" s="443"/>
      <c r="BD86" s="443"/>
    </row>
    <row r="87" spans="49:56" ht="14.1" customHeight="1">
      <c r="AW87" s="442"/>
      <c r="AX87" s="442"/>
      <c r="AY87" s="442"/>
      <c r="AZ87" s="442"/>
      <c r="BA87" s="442"/>
      <c r="BB87" s="443"/>
      <c r="BC87" s="443"/>
      <c r="BD87" s="443"/>
    </row>
    <row r="88" spans="49:56" ht="14.1" customHeight="1">
      <c r="AW88" s="442"/>
      <c r="AX88" s="442"/>
      <c r="AY88" s="442"/>
      <c r="AZ88" s="442"/>
      <c r="BA88" s="442"/>
      <c r="BB88" s="443"/>
      <c r="BC88" s="443"/>
      <c r="BD88" s="443"/>
    </row>
    <row r="89" spans="49:56" ht="14.1" customHeight="1">
      <c r="AW89" s="442"/>
      <c r="AX89" s="442"/>
      <c r="AY89" s="442"/>
      <c r="AZ89" s="442"/>
      <c r="BA89" s="442"/>
      <c r="BB89" s="443"/>
      <c r="BC89" s="443"/>
      <c r="BD89" s="443"/>
    </row>
    <row r="90" spans="49:56" ht="14.1" customHeight="1">
      <c r="AW90" s="442"/>
      <c r="AX90" s="442"/>
      <c r="AY90" s="442"/>
      <c r="AZ90" s="442"/>
      <c r="BA90" s="442"/>
      <c r="BB90" s="443"/>
      <c r="BC90" s="443"/>
      <c r="BD90" s="443"/>
    </row>
    <row r="91" spans="49:56" ht="14.1" customHeight="1">
      <c r="AW91" s="442"/>
    </row>
    <row r="92" spans="49:56" ht="14.1" customHeight="1">
      <c r="AW92" s="442"/>
    </row>
    <row r="93" spans="49:56" ht="14.1" customHeight="1">
      <c r="AW93" s="442"/>
    </row>
    <row r="94" spans="49:56" ht="14.1" customHeight="1">
      <c r="AW94" s="442"/>
    </row>
  </sheetData>
  <sheetProtection password="9A13" sheet="1" scenarios="1"/>
  <protectedRanges>
    <protectedRange sqref="A5:F16" name="範囲1"/>
  </protectedRanges>
  <mergeCells count="204">
    <mergeCell ref="AR37:AS37"/>
    <mergeCell ref="AR38:AS38"/>
    <mergeCell ref="AR39:AS39"/>
    <mergeCell ref="G14:G15"/>
    <mergeCell ref="H14:J15"/>
    <mergeCell ref="F19:G19"/>
    <mergeCell ref="X43:AA43"/>
    <mergeCell ref="AB43:AP43"/>
    <mergeCell ref="AB38:AN38"/>
    <mergeCell ref="AB28:AS28"/>
    <mergeCell ref="AB29:AN29"/>
    <mergeCell ref="AO29:AS29"/>
    <mergeCell ref="AB34:AN34"/>
    <mergeCell ref="AB35:AN35"/>
    <mergeCell ref="V29:X29"/>
    <mergeCell ref="Y29:AA29"/>
    <mergeCell ref="S41:V41"/>
    <mergeCell ref="S42:V42"/>
    <mergeCell ref="Y30:AA33"/>
    <mergeCell ref="AR30:AS30"/>
    <mergeCell ref="AR31:AS31"/>
    <mergeCell ref="AR32:AS32"/>
    <mergeCell ref="AR35:AS35"/>
    <mergeCell ref="AR36:AS36"/>
    <mergeCell ref="AL1:AS1"/>
    <mergeCell ref="P5:R5"/>
    <mergeCell ref="T5:W5"/>
    <mergeCell ref="AR5:AS5"/>
    <mergeCell ref="AO7:AS8"/>
    <mergeCell ref="S8:V8"/>
    <mergeCell ref="AD8:AE8"/>
    <mergeCell ref="K14:V15"/>
    <mergeCell ref="K12:AM13"/>
    <mergeCell ref="W14:Y15"/>
    <mergeCell ref="Z14:AF15"/>
    <mergeCell ref="AH14:AL15"/>
    <mergeCell ref="AG14:AG15"/>
    <mergeCell ref="AM14:AM15"/>
    <mergeCell ref="L1:AC2"/>
    <mergeCell ref="AK9:AL10"/>
    <mergeCell ref="W9:AI10"/>
    <mergeCell ref="AI11:AL11"/>
    <mergeCell ref="M5:N5"/>
    <mergeCell ref="S7:V7"/>
    <mergeCell ref="W7:AC8"/>
    <mergeCell ref="AD7:AE7"/>
    <mergeCell ref="S9:V11"/>
    <mergeCell ref="AO9:AP10"/>
    <mergeCell ref="AR9:AS10"/>
    <mergeCell ref="AD5:AE5"/>
    <mergeCell ref="AQ9:AQ10"/>
    <mergeCell ref="AG5:AH5"/>
    <mergeCell ref="AJ5:AK5"/>
    <mergeCell ref="AA5:AB5"/>
    <mergeCell ref="AO5:AQ5"/>
    <mergeCell ref="K10:N11"/>
    <mergeCell ref="O10:R11"/>
    <mergeCell ref="K9:N9"/>
    <mergeCell ref="O9:R9"/>
    <mergeCell ref="K7:R8"/>
    <mergeCell ref="Z11:AF11"/>
    <mergeCell ref="AJ7:AM8"/>
    <mergeCell ref="AM9:AM10"/>
    <mergeCell ref="AJ9:AJ10"/>
    <mergeCell ref="AF7:AI8"/>
    <mergeCell ref="AR34:AS34"/>
    <mergeCell ref="S23:U23"/>
    <mergeCell ref="X23:Z23"/>
    <mergeCell ref="S18:W18"/>
    <mergeCell ref="X18:AB18"/>
    <mergeCell ref="V19:W19"/>
    <mergeCell ref="AA19:AB19"/>
    <mergeCell ref="V20:W20"/>
    <mergeCell ref="AA20:AB20"/>
    <mergeCell ref="V22:W22"/>
    <mergeCell ref="AA22:AB22"/>
    <mergeCell ref="V23:W23"/>
    <mergeCell ref="AA23:AB23"/>
    <mergeCell ref="S21:U21"/>
    <mergeCell ref="V21:W21"/>
    <mergeCell ref="X21:Z21"/>
    <mergeCell ref="AR33:AS33"/>
    <mergeCell ref="AR22:AS22"/>
    <mergeCell ref="AR25:AS25"/>
    <mergeCell ref="AC17:AQ18"/>
    <mergeCell ref="V34:X34"/>
    <mergeCell ref="Y34:AA34"/>
    <mergeCell ref="AC22:AQ22"/>
    <mergeCell ref="AC23:AQ23"/>
    <mergeCell ref="G7:J8"/>
    <mergeCell ref="G12:J13"/>
    <mergeCell ref="B17:G18"/>
    <mergeCell ref="S19:U19"/>
    <mergeCell ref="F20:G20"/>
    <mergeCell ref="F22:G22"/>
    <mergeCell ref="B23:E23"/>
    <mergeCell ref="F23:G23"/>
    <mergeCell ref="B7:D13"/>
    <mergeCell ref="G10:J11"/>
    <mergeCell ref="G9:J9"/>
    <mergeCell ref="N17:Q18"/>
    <mergeCell ref="R17:R25"/>
    <mergeCell ref="S20:U20"/>
    <mergeCell ref="S22:U22"/>
    <mergeCell ref="AC24:AQ24"/>
    <mergeCell ref="AH25:AI25"/>
    <mergeCell ref="AJ25:AQ25"/>
    <mergeCell ref="AD25:AE25"/>
    <mergeCell ref="AR21:AS21"/>
    <mergeCell ref="B24:E24"/>
    <mergeCell ref="F24:G24"/>
    <mergeCell ref="H22:M22"/>
    <mergeCell ref="H23:M23"/>
    <mergeCell ref="B21:E21"/>
    <mergeCell ref="F21:G21"/>
    <mergeCell ref="H21:M21"/>
    <mergeCell ref="N21:Q21"/>
    <mergeCell ref="B22:E22"/>
    <mergeCell ref="N22:Q22"/>
    <mergeCell ref="AA21:AB21"/>
    <mergeCell ref="X22:Z22"/>
    <mergeCell ref="A17:A25"/>
    <mergeCell ref="B20:E20"/>
    <mergeCell ref="N20:Q20"/>
    <mergeCell ref="N23:Q23"/>
    <mergeCell ref="N25:Q25"/>
    <mergeCell ref="N24:Q24"/>
    <mergeCell ref="V24:W24"/>
    <mergeCell ref="AA24:AB24"/>
    <mergeCell ref="H24:M24"/>
    <mergeCell ref="H25:M25"/>
    <mergeCell ref="H19:M19"/>
    <mergeCell ref="H17:M18"/>
    <mergeCell ref="S17:AB17"/>
    <mergeCell ref="H20:M20"/>
    <mergeCell ref="B19:E19"/>
    <mergeCell ref="N19:Q19"/>
    <mergeCell ref="X19:Z19"/>
    <mergeCell ref="X20:Z20"/>
    <mergeCell ref="A46:J46"/>
    <mergeCell ref="F25:G25"/>
    <mergeCell ref="S24:U24"/>
    <mergeCell ref="X24:Z24"/>
    <mergeCell ref="S25:AB25"/>
    <mergeCell ref="A34:D36"/>
    <mergeCell ref="A30:H33"/>
    <mergeCell ref="A37:H37"/>
    <mergeCell ref="A38:D39"/>
    <mergeCell ref="G38:H39"/>
    <mergeCell ref="I37:K39"/>
    <mergeCell ref="M38:U38"/>
    <mergeCell ref="W38:Y38"/>
    <mergeCell ref="Z38:AA38"/>
    <mergeCell ref="M39:U39"/>
    <mergeCell ref="Y35:AA36"/>
    <mergeCell ref="M37:U37"/>
    <mergeCell ref="I30:K36"/>
    <mergeCell ref="M36:U36"/>
    <mergeCell ref="W35:W36"/>
    <mergeCell ref="G34:H36"/>
    <mergeCell ref="V30:X33"/>
    <mergeCell ref="A28:H29"/>
    <mergeCell ref="A27:H27"/>
    <mergeCell ref="E38:F39"/>
    <mergeCell ref="E34:F36"/>
    <mergeCell ref="AO39:AQ39"/>
    <mergeCell ref="AB30:AN30"/>
    <mergeCell ref="AB31:AN31"/>
    <mergeCell ref="AB32:AN32"/>
    <mergeCell ref="AB33:AN33"/>
    <mergeCell ref="AB36:AN36"/>
    <mergeCell ref="AR17:AS17"/>
    <mergeCell ref="AR19:AS19"/>
    <mergeCell ref="AR20:AS20"/>
    <mergeCell ref="AB39:AN39"/>
    <mergeCell ref="AR18:AS18"/>
    <mergeCell ref="AR24:AS24"/>
    <mergeCell ref="AR23:AS23"/>
    <mergeCell ref="AC21:AQ21"/>
    <mergeCell ref="I27:AS27"/>
    <mergeCell ref="I29:L29"/>
    <mergeCell ref="M29:U29"/>
    <mergeCell ref="I28:U28"/>
    <mergeCell ref="V28:AA28"/>
    <mergeCell ref="B25:E25"/>
    <mergeCell ref="AC19:AQ19"/>
    <mergeCell ref="AC20:AQ20"/>
    <mergeCell ref="X41:AP41"/>
    <mergeCell ref="N41:R41"/>
    <mergeCell ref="AO30:AQ30"/>
    <mergeCell ref="AO31:AQ31"/>
    <mergeCell ref="AO32:AQ32"/>
    <mergeCell ref="AO33:AQ33"/>
    <mergeCell ref="AO34:AQ34"/>
    <mergeCell ref="AO35:AQ35"/>
    <mergeCell ref="AO36:AQ36"/>
    <mergeCell ref="AO37:AQ37"/>
    <mergeCell ref="AO38:AQ38"/>
    <mergeCell ref="W37:Y37"/>
    <mergeCell ref="Z37:AA37"/>
    <mergeCell ref="W39:Y39"/>
    <mergeCell ref="Z39:AA39"/>
    <mergeCell ref="AB37:AN37"/>
    <mergeCell ref="X35:X36"/>
  </mergeCells>
  <phoneticPr fontId="2"/>
  <conditionalFormatting sqref="E34">
    <cfRule type="cellIs" dxfId="5" priority="1" operator="lessThan">
      <formula>192</formula>
    </cfRule>
    <cfRule type="cellIs" dxfId="4" priority="2" operator="greaterThan">
      <formula>$E$34</formula>
    </cfRule>
  </conditionalFormatting>
  <conditionalFormatting sqref="E38">
    <cfRule type="cellIs" dxfId="3" priority="8" operator="lessThan">
      <formula>11</formula>
    </cfRule>
  </conditionalFormatting>
  <dataValidations count="29">
    <dataValidation type="list" allowBlank="1" showInputMessage="1" showErrorMessage="1" sqref="U131081:V131083 U65545:V65547 JQ65545:JR65547 TM65545:TN65547 JQ131081:JR131083 TM131081:TN131083 JQ196617:JR196619 TM196617:TN196619 JQ262153:JR262155 TM262153:TN262155 JQ327689:JR327691 TM327689:TN327691 JQ393225:JR393227 TM393225:TN393227 JQ458761:JR458763 TM458761:TN458763 JQ524297:JR524299 TM524297:TN524299 JQ589833:JR589835 TM589833:TN589835 JQ655369:JR655371 TM655369:TN655371 JQ720905:JR720907 TM720905:TN720907 JQ786441:JR786443 TM786441:TN786443 JQ851977:JR851979 TM851977:TN851979 JQ917513:JR917515 TM917513:TN917515 JQ983049:JR983051 TM983049:TN983051 U983049:V983051 U917513:V917515 U851977:V851979 U786441:V786443 U720905:V720907 U655369:V655371 U589833:V589835 U524297:V524299 U458761:V458763 U393225:V393227 U327689:V327691 U262153:V262155 U196617:V196619" xr:uid="{00000000-0002-0000-0000-000000000000}">
      <formula1>"昭和,平成"</formula1>
    </dataValidation>
    <dataValidation type="whole" imeMode="off" allowBlank="1" showInputMessage="1" showErrorMessage="1" sqref="S65555:S65561 JO65555:JO65561 TK65555:TK65561 S131091:S131097 JO131091:JO131097 TK131091:TK131097 S196627:S196633 JO196627:JO196633 TK196627:TK196633 S262163:S262169 JO262163:JO262169 TK262163:TK262169 S327699:S327705 JO327699:JO327705 TK327699:TK327705 S393235:S393241 JO393235:JO393241 TK393235:TK393241 S458771:S458777 JO458771:JO458777 TK458771:TK458777 S524307:S524313 JO524307:JO524313 TK524307:TK524313 S589843:S589849 JO589843:JO589849 TK589843:TK589849 S655379:S655385 JO655379:JO655385 TK655379:TK655385 S720915:S720921 JO720915:JO720921 TK720915:TK720921 S786451:S786457 JO786451:JO786457 TK786451:TK786457 S851987:S851993 JO851987:JO851993 TK851987:TK851993 S917523:S917529 JO917523:JO917529 TK917523:TK917529 S983059:S983065 JO983059:JO983065 TK983059:TK983065 X65555:X65561 JT65555:JT65561 TP65555:TP65561 X131091:X131097 JT131091:JT131097 TP131091:TP131097 X196627:X196633 JT196627:JT196633 TP196627:TP196633 X262163:X262169 JT262163:JT262169 TP262163:TP262169 X327699:X327705 JT327699:JT327705 TP327699:TP327705 X393235:X393241 JT393235:JT393241 TP393235:TP393241 X458771:X458777 JT458771:JT458777 TP458771:TP458777 X524307:X524313 JT524307:JT524313 TP524307:TP524313 X589843:X589849 JT589843:JT589849 TP589843:TP589849 X655379:X655385 JT655379:JT655385 TP655379:TP655385 X720915:X720921 JT720915:JT720921 TP720915:TP720921 X786451:X786457 JT786451:JT786457 TP786451:TP786457 X851987:X851993 JT851987:JT851993 TP851987:TP851993 X917523:X917529 JT917523:JT917529 TP917523:TP917529 X983059:X983065 JT983059:JT983065 TP983059:TP983065 KL30:KL40 UH30:UH40 AP65567:AP65574 KL65567:KL65574 UH65567:UH65574 AP131103:AP131110 KL131103:KL131110 UH131103:UH131110 AP196639:AP196646 KL196639:KL196646 UH196639:UH196646 AP262175:AP262182 KL262175:KL262182 UH262175:UH262182 AP327711:AP327718 KL327711:KL327718 UH327711:UH327718 AP393247:AP393254 KL393247:KL393254 UH393247:UH393254 AP458783:AP458790 KL458783:KL458790 UH458783:UH458790 AP524319:AP524326 KL524319:KL524326 UH524319:UH524326 AP589855:AP589862 KL589855:KL589862 UH589855:UH589862 AP655391:AP655398 KL655391:KL655398 UH655391:UH655398 AP720927:AP720934 KL720927:KL720934 UH720927:UH720934 AP786463:AP786470 KL786463:KL786470 UH786463:UH786470 AP851999:AP852006 KL851999:KL852006 UH851999:UH852006 AP917535:AP917542 KL917535:KL917542 UH917535:UH917542 AP983071:AP983078 KL983071:KL983078 UH983071:UH983078 JT20:JT24 TK20:TK24 JO20:JO24 TP20:TP24" xr:uid="{00000000-0002-0000-0000-000001000000}">
      <formula1>1</formula1>
      <formula2>64</formula2>
    </dataValidation>
    <dataValidation type="whole" imeMode="off" allowBlank="1" showInputMessage="1" showErrorMessage="1" sqref="Z65555:Z65561 JV65555:JV65561 TR65555:TR65561 Z131091:Z131097 JV131091:JV131097 TR131091:TR131097 Z196627:Z196633 JV196627:JV196633 TR196627:TR196633 Z262163:Z262169 JV262163:JV262169 TR262163:TR262169 Z327699:Z327705 JV327699:JV327705 TR327699:TR327705 Z393235:Z393241 JV393235:JV393241 TR393235:TR393241 Z458771:Z458777 JV458771:JV458777 TR458771:TR458777 Z524307:Z524313 JV524307:JV524313 TR524307:TR524313 Z589843:Z589849 JV589843:JV589849 TR589843:TR589849 Z655379:Z655385 JV655379:JV655385 TR655379:TR655385 Z720915:Z720921 JV720915:JV720921 TR720915:TR720921 Z786451:Z786457 JV786451:JV786457 TR786451:TR786457 Z851987:Z851993 JV851987:JV851993 TR851987:TR851993 Z917523:Z917529 JV917523:JV917529 TR917523:TR917529 Z983059:Z983065 JV983059:JV983065 TR983059:TR983065 U65555:U65561 JQ65555:JQ65561 TM65555:TM65561 U131091:U131097 JQ131091:JQ131097 TM131091:TM131097 U196627:U196633 JQ196627:JQ196633 TM196627:TM196633 U262163:U262169 JQ262163:JQ262169 TM262163:TM262169 U327699:U327705 JQ327699:JQ327705 TM327699:TM327705 U393235:U393241 JQ393235:JQ393241 TM393235:TM393241 U458771:U458777 JQ458771:JQ458777 TM458771:TM458777 U524307:U524313 JQ524307:JQ524313 TM524307:TM524313 U589843:U589849 JQ589843:JQ589849 TM589843:TM589849 U655379:U655385 JQ655379:JQ655385 TM655379:TM655385 U720915:U720921 JQ720915:JQ720921 TM720915:TM720921 U786451:U786457 JQ786451:JQ786457 TM786451:TM786457 U851987:U851993 JQ851987:JQ851993 TM851987:TM851993 U917523:U917529 JQ917523:JQ917529 TM917523:TM917529 U983059:U983065 JQ983059:JQ983065 TM983059:TM983065 KN30:KN40 UJ30:UJ40 AR65567:AR65574 KN65567:KN65574 UJ65567:UJ65574 AR131103:AR131110 KN131103:KN131110 UJ131103:UJ131110 AR196639:AR196646 KN196639:KN196646 UJ196639:UJ196646 AR262175:AR262182 KN262175:KN262182 UJ262175:UJ262182 AR327711:AR327718 KN327711:KN327718 UJ327711:UJ327718 AR393247:AR393254 KN393247:KN393254 UJ393247:UJ393254 AR458783:AR458790 KN458783:KN458790 UJ458783:UJ458790 AR524319:AR524326 KN524319:KN524326 UJ524319:UJ524326 AR589855:AR589862 KN589855:KN589862 UJ589855:UJ589862 AR655391:AR655398 KN655391:KN655398 UJ655391:UJ655398 AR720927:AR720934 KN720927:KN720934 UJ720927:UJ720934 AR786463:AR786470 KN786463:KN786470 UJ786463:UJ786470 AR851999:AR852006 KN851999:KN852006 UJ851999:UJ852006 AR917535:AR917542 KN917535:KN917542 UJ917535:UJ917542 AR983071:AR983078 KN983071:KN983078 UJ983071:UJ983078 JQ20:JQ24 TR20:TR24 JV20:JV24 TM20:TM24" xr:uid="{00000000-0002-0000-0000-000002000000}">
      <formula1>1</formula1>
      <formula2>12</formula2>
    </dataValidation>
    <dataValidation imeMode="off" allowBlank="1" showInputMessage="1" showErrorMessage="1" sqref="T5 T65541 JP65541 TL65541 T131077 JP131077 TL131077 T196613 JP196613 TL196613 T262149 JP262149 TL262149 T327685 JP327685 TL327685 T393221 JP393221 TL393221 T458757 JP458757 TL458757 T524293 JP524293 TL524293 T589829 JP589829 TL589829 T655365 JP655365 TL655365 T720901 JP720901 TL720901 T786437 JP786437 TL786437 T851973 JP851973 TL851973 T917509 JP917509 TL917509 T983045 JP983045 TL983045 P5:Q5 UL983071:UL983079 P65541:Q65541 JL65541:JM65541 TH65541:TI65541 P131077:Q131077 JL131077:JM131077 TH131077:TI131077 P196613:Q196613 JL196613:JM196613 TH196613:TI196613 P262149:Q262149 JL262149:JM262149 TH262149:TI262149 P327685:Q327685 JL327685:JM327685 TH327685:TI327685 P393221:Q393221 JL393221:JM393221 TH393221:TI393221 P458757:Q458757 JL458757:JM458757 TH458757:TI458757 P524293:Q524293 JL524293:JM524293 TH524293:TI524293 P589829:Q589829 JL589829:JM589829 TH589829:TI589829 P655365:Q655365 JL655365:JM655365 TH655365:TI655365 P720901:Q720901 JL720901:JM720901 TH720901:TI720901 P786437:Q786437 JL786437:JM786437 TH786437:TI786437 P851973:Q851973 JL851973:JM851973 TH851973:TI851973 P917509:Q917509 JL917509:JM917509 TH917509:TI917509 P983045:Q983045 JL983045:JM983045 TH983045:TI983045 JX29:JX40 TT29:TT40 AB65566:AB65574 JX65566:JX65574 TT65566:TT65574 AB131102:AB131110 JX131102:JX131110 TT131102:TT131110 AB196638:AB196646 JX196638:JX196646 TT196638:TT196646 AB262174:AB262182 JX262174:JX262182 TT262174:TT262182 AB327710:AB327718 JX327710:JX327718 TT327710:TT327718 AB393246:AB393254 JX393246:JX393254 TT393246:TT393254 AB458782:AB458790 JX458782:JX458790 TT458782:TT458790 AB524318:AB524326 JX524318:JX524326 TT524318:TT524326 AB589854:AB589862 JX589854:JX589862 TT589854:TT589862 AB655390:AB655398 JX655390:JX655398 TT655390:TT655398 AB720926:AB720934 JX720926:JX720934 TT720926:TT720934 AB786462:AB786470 JX786462:JX786470 TT786462:TT786470 AB851998:AB852006 JX851998:JX852006 TT851998:TT852006 AB917534:AB917542 JX917534:JX917542 TT917534:TT917542 AB983070:AB983078 JX983070:JX983078 TT983070:TT983078 AT30:AT40 KP30:KP40 UL30:UL40 AT65567:AT65575 KP65567:KP65575 UL65567:UL65575 AT131103:AT131111 KP131103:KP131111 UL131103:UL131111 AT196639:AT196647 KP196639:KP196647 UL196639:UL196647 AT262175:AT262183 KP262175:KP262183 UL262175:UL262183 AT327711:AT327719 KP327711:KP327719 UL327711:UL327719 AT393247:AT393255 KP393247:KP393255 UL393247:UL393255 AT458783:AT458791 KP458783:KP458791 UL458783:UL458791 AT524319:AT524327 KP524319:KP524327 UL524319:UL524327 AT589855:AT589863 KP589855:KP589863 UL589855:UL589863 AT655391:AT655399 KP655391:KP655399 UL655391:UL655399 AT720927:AT720935 KP720927:KP720935 UL720927:UL720935 AT786463:AT786471 KP786463:KP786471 UL786463:UL786471 AT851999:AT852007 KP851999:KP852007 UL851999:UL852007 AT917535:AT917543 KP917535:KP917543 UL917535:UL917543 AT983071:AT983079 KP983071:KP983079 AB29" xr:uid="{00000000-0002-0000-0000-000003000000}"/>
    <dataValidation type="whole" imeMode="off" allowBlank="1" showInputMessage="1" showErrorMessage="1" sqref="KB25:KC25 TX25:TY25 AF65562:AG65562 KB65562:KC65562 TX65562:TY65562 AF131098:AG131098 KB131098:KC131098 TX131098:TY131098 AF196634:AG196634 KB196634:KC196634 TX196634:TY196634 AF262170:AG262170 KB262170:KC262170 TX262170:TY262170 AF327706:AG327706 KB327706:KC327706 TX327706:TY327706 AF393242:AG393242 KB393242:KC393242 TX393242:TY393242 AF458778:AG458778 KB458778:KC458778 TX458778:TY458778 AF524314:AG524314 KB524314:KC524314 TX524314:TY524314 AF589850:AG589850 KB589850:KC589850 TX589850:TY589850 AF655386:AG655386 KB655386:KC655386 TX655386:TY655386 AF720922:AG720922 KB720922:KC720922 TX720922:TY720922 AF786458:AG786458 KB786458:KC786458 TX786458:TY786458 AF851994:AG851994 KB851994:KC851994 TX851994:TY851994 AF917530:AG917530 KB917530:KC917530 TX917530:TY917530 AF983066:AG983066 KB983066:KC983066 TX983066:TY983066" xr:uid="{00000000-0002-0000-0000-000004000000}">
      <formula1>0</formula1>
      <formula2>12</formula2>
    </dataValidation>
    <dataValidation type="list" allowBlank="1" showInputMessage="1" showErrorMessage="1" sqref="O65541 JK65541 TG65541 O131077 JK131077 TG131077 O196613 JK196613 TG196613 O262149 JK262149 TG262149 O327685 JK327685 TG327685 O393221 JK393221 TG393221 O458757 JK458757 TG458757 O524293 JK524293 TG524293 O589829 JK589829 TG589829 O655365 JK655365 TG655365 O720901 JK720901 TG720901 O786437 JK786437 TG786437 O851973 JK851973 TG851973 O917509 JK917509 TG917509 O983045 JK983045 TG983045 S65541 JO65541 TK65541 S131077 JO131077 TK131077 S196613 JO196613 TK196613 S262149 JO262149 TK262149 S327685 JO327685 TK327685 S393221 JO393221 TK393221 S458757 JO458757 TK458757 S524293 JO524293 TK524293 S589829 JO589829 TK589829 S655365 JO655365 TK655365 S720901 JO720901 TK720901 S786437 JO786437 TK786437 S851973 JO851973 TK851973 S917509 JO917509 TK917509 S983045 JO983045 TK983045" xr:uid="{00000000-0002-0000-0000-000005000000}">
      <formula1>"○,"</formula1>
    </dataValidation>
    <dataValidation type="list" imeMode="disabled" allowBlank="1" showInputMessage="1" showErrorMessage="1" sqref="TO20:TO24 W65550:Y65551 JS65550:JU65551 TO65550:TQ65551 W131086:Y131087 JS131086:JU131087 TO131086:TQ131087 W196622:Y196623 JS196622:JU196623 TO196622:TQ196623 W262158:Y262159 JS262158:JU262159 TO262158:TQ262159 W327694:Y327695 JS327694:JU327695 TO327694:TQ327695 W393230:Y393231 JS393230:JU393231 TO393230:TQ393231 W458766:Y458767 JS458766:JU458767 TO458766:TQ458767 W524302:Y524303 JS524302:JU524303 TO524302:TQ524303 W589838:Y589839 JS589838:JU589839 TO589838:TQ589839 W655374:Y655375 JS655374:JU655375 TO655374:TQ655375 W720910:Y720911 JS720910:JU720911 TO720910:TQ720911 W786446:Y786447 JS786446:JU786447 TO786446:TQ786447 W851982:Y851983 JS851982:JU851983 TO851982:TQ851983 W917518:Y917519 JS917518:JU917519 TO917518:TQ917519 W983054:Y983055 JS983054:JU983055 TO983054:TQ983055 W65555:W65561 JS65555:JS65561 TO65555:TO65561 W131091:W131097 JS131091:JS131097 TO131091:TO131097 W196627:W196633 JS196627:JS196633 TO196627:TO196633 W262163:W262169 JS262163:JS262169 TO262163:TO262169 W327699:W327705 JS327699:JS327705 TO327699:TO327705 W393235:W393241 JS393235:JS393241 TO393235:TO393241 W458771:W458777 JS458771:JS458777 TO458771:TO458777 W524307:W524313 JS524307:JS524313 TO524307:TO524313 W589843:W589849 JS589843:JS589849 TO589843:TO589849 W655379:W655385 JS655379:JS655385 TO655379:TO655385 W720915:W720921 JS720915:JS720921 TO720915:TO720921 W786451:W786457 JS786451:JS786457 TO786451:TO786457 W851987:W851993 JS851987:JS851993 TO851987:TO851993 W917523:W917529 JS917523:JS917529 TO917523:TO917529 W983059:W983065 JS983059:JS983065 TO983059:TO983065 R65555:R65561 JN65555:JN65561 TJ65555:TJ65561 R131091:R131097 JN131091:JN131097 TJ131091:TJ131097 R196627:R196633 JN196627:JN196633 TJ196627:TJ196633 R262163:R262169 JN262163:JN262169 TJ262163:TJ262169 R327699:R327705 JN327699:JN327705 TJ327699:TJ327705 R393235:R393241 JN393235:JN393241 TJ393235:TJ393241 R458771:R458777 JN458771:JN458777 TJ458771:TJ458777 R524307:R524313 JN524307:JN524313 TJ524307:TJ524313 R589843:R589849 JN589843:JN589849 TJ589843:TJ589849 R655379:R655385 JN655379:JN655385 TJ655379:TJ655385 R720915:R720921 JN720915:JN720921 TJ720915:TJ720921 R786451:R786457 JN786451:JN786457 TJ786451:TJ786457 R851987:R851993 JN851987:JN851993 TJ851987:TJ851993 R917523:R917529 JN917523:JN917529 TJ917523:TJ917529 R983059:R983065 JN983059:JN983065 TJ983059:TJ983065 KK30:KK40 UG30:UG40 AO65567:AO65574 KK65567:KK65574 UG65567:UG65574 AO131103:AO131110 KK131103:KK131110 UG131103:UG131110 AO196639:AO196646 KK196639:KK196646 UG196639:UG196646 AO262175:AO262182 KK262175:KK262182 UG262175:UG262182 AO327711:AO327718 KK327711:KK327718 UG327711:UG327718 AO393247:AO393254 KK393247:KK393254 UG393247:UG393254 AO458783:AO458790 KK458783:KK458790 UG458783:UG458790 AO524319:AO524326 KK524319:KK524326 UG524319:UG524326 AO589855:AO589862 KK589855:KK589862 UG589855:UG589862 AO655391:AO655398 KK655391:KK655398 UG655391:UG655398 AO720927:AO720934 KK720927:KK720934 UG720927:UG720934 AO786463:AO786470 KK786463:KK786470 UG786463:UG786470 AO851999:AO852006 KK851999:KK852006 UG851999:UG852006 AO917535:AO917542 KK917535:KK917542 UG917535:UG917542 AO983071:AO983078 KK983071:KK983078 UG983071:UG983078 JS30:JS40 TO30:TO40 W65567:W65574 JS65567:JS65574 TO65567:TO65574 W131103:W131110 JS131103:JS131110 TO131103:TO131110 W196639:W196646 JS196639:JS196646 TO196639:TO196646 W262175:W262182 JS262175:JS262182 TO262175:TO262182 W327711:W327718 JS327711:JS327718 TO327711:TO327718 W393247:W393254 JS393247:JS393254 TO393247:TO393254 W458783:W458790 JS458783:JS458790 TO458783:TO458790 W524319:W524326 JS524319:JS524326 TO524319:TO524326 W589855:W589862 JS589855:JS589862 TO589855:TO589862 W655391:W655398 JS655391:JS655398 TO655391:TO655398 W720927:W720934 JS720927:JS720934 TO720927:TO720934 W786463:W786470 JS786463:JS786470 TO786463:TO786470 W851999:W852006 JS851999:JS852006 TO851999:TO852006 W917535:W917542 JS917535:JS917542 TO917535:TO917542 W983071:W983078 JS983071:JS983078 TO983071:TO983078 TJ20:TJ24 JN20:JN24 JS20:JS24" xr:uid="{00000000-0002-0000-0000-000006000000}">
      <formula1>"昭和,平成"</formula1>
    </dataValidation>
    <dataValidation type="whole" imeMode="off" allowBlank="1" showInputMessage="1" showErrorMessage="1" sqref="AP65555:AP65561 KL65555:KL65561 UH65555:UH65561 AP131091:AP131097 KL131091:KL131097 UH131091:UH131097 AP196627:AP196633 KL196627:KL196633 UH196627:UH196633 AP262163:AP262169 KL262163:KL262169 UH262163:UH262169 AP327699:AP327705 KL327699:KL327705 UH327699:UH327705 AP393235:AP393241 KL393235:KL393241 UH393235:UH393241 AP458771:AP458777 KL458771:KL458777 UH458771:UH458777 AP524307:AP524313 KL524307:KL524313 UH524307:UH524313 AP589843:AP589849 KL589843:KL589849 UH589843:UH589849 AP655379:AP655385 KL655379:KL655385 UH655379:UH655385 AP720915:AP720921 KL720915:KL720921 UH720915:UH720921 AP786451:AP786457 KL786451:KL786457 UH786451:UH786457 AP851987:AP851993 KL851987:KL851993 UH851987:UH851993 AP917523:AP917529 KL917523:KL917529 UH917523:UH917529 AP983059:AP983065 KL983059:KL983065 UH983059:UH983065 AR65555:AR65561 KN65555:KN65561 UJ65555:UJ65561 AR131091:AR131097 KN131091:KN131097 UJ131091:UJ131097 AR196627:AR196633 KN196627:KN196633 UJ196627:UJ196633 AR262163:AR262169 KN262163:KN262169 UJ262163:UJ262169 AR327699:AR327705 KN327699:KN327705 UJ327699:UJ327705 AR393235:AR393241 KN393235:KN393241 UJ393235:UJ393241 AR458771:AR458777 KN458771:KN458777 UJ458771:UJ458777 AR524307:AR524313 KN524307:KN524313 UJ524307:UJ524313 AR589843:AR589849 KN589843:KN589849 UJ589843:UJ589849 AR655379:AR655385 KN655379:KN655385 UJ655379:UJ655385 AR720915:AR720921 KN720915:KN720921 UJ720915:UJ720921 AR786451:AR786457 KN786451:KN786457 UJ786451:UJ786457 AR851987:AR851993 KN851987:KN851993 UJ851987:UJ851993 AR917523:AR917529 KN917523:KN917529 UJ917523:UJ917529 AR983059:AR983065 KN983059:KN983065 UJ983059:UJ983065 JX25:JZ25 TT25:TV25 AB65562:AD65562 JX65562:JZ65562 TT65562:TV65562 AB131098:AD131098 JX131098:JZ131098 TT131098:TV131098 AB196634:AD196634 JX196634:JZ196634 TT196634:TV196634 AB262170:AD262170 JX262170:JZ262170 TT262170:TV262170 AB327706:AD327706 JX327706:JZ327706 TT327706:TV327706 AB393242:AD393242 JX393242:JZ393242 TT393242:TV393242 AB458778:AD458778 JX458778:JZ458778 TT458778:TV458778 AB524314:AD524314 JX524314:JZ524314 TT524314:TV524314 AB589850:AD589850 JX589850:JZ589850 TT589850:TV589850 AB655386:AD655386 JX655386:JZ655386 TT655386:TV655386 AB720922:AD720922 JX720922:JZ720922 TT720922:TV720922 AB786458:AD786458 JX786458:JZ786458 TT786458:TV786458 AB851994:AD851994 JX851994:JZ851994 TT851994:TV851994 AB917530:AD917530 JX917530:JZ917530 TT917530:TV917530 AB983066:AD983066 JX983066:JZ983066 TT983066:TV983066 KN20:KN24 UH20:UH24 KL20:KL24 UJ20:UJ24" xr:uid="{00000000-0002-0000-0000-000007000000}">
      <formula1>0</formula1>
      <formula2>40</formula2>
    </dataValidation>
    <dataValidation type="date" imeMode="off" operator="greaterThan" allowBlank="1" showInputMessage="1" showErrorMessage="1" sqref="B65557:F65564 JC65555:JE65562 SY65555:TA65562 B131093:F131100 JC131091:JE131098 SY131091:TA131098 B196629:F196636 JC196627:JE196634 SY196627:TA196634 B262165:F262172 JC262163:JE262170 SY262163:TA262170 B327701:F327708 JC327699:JE327706 SY327699:TA327706 B393237:F393244 JC393235:JE393242 SY393235:TA393242 B458773:F458780 JC458771:JE458778 SY458771:TA458778 B524309:F524316 JC524307:JE524314 SY524307:TA524314 B589845:F589852 JC589843:JE589850 SY589843:TA589850 B655381:F655388 JC655379:JE655386 SY655379:TA655386 B720917:F720924 JC720915:JE720922 SY720915:TA720922 B786453:F786460 JC786451:JE786458 SY786451:TA786458 B851989:F851996 JC851987:JE851994 SY851987:TA851994 B917525:F917532 JC917523:JE917530 SY917523:TA917530 B983061:F983068 JC983059:JE983066 SY983059:TA983066 SY20:TA25 JC20:JE25" xr:uid="{00000000-0002-0000-0000-000008000000}">
      <formula1>20090</formula1>
    </dataValidation>
    <dataValidation type="date" errorStyle="warning" allowBlank="1" showInputMessage="1" showErrorMessage="1" error="卒業年月を再確認ください_x000a_" prompt="西暦入力_x000a_yyyy/mm_x000a_" sqref="Z14" xr:uid="{00000000-0002-0000-0000-000009000000}">
      <formula1>25659</formula1>
      <formula2>40269</formula2>
    </dataValidation>
    <dataValidation imeMode="hiragana" allowBlank="1" showInputMessage="1" showErrorMessage="1" prompt="姓" sqref="K10" xr:uid="{00000000-0002-0000-0000-00000A000000}"/>
    <dataValidation type="date" allowBlank="1" showInputMessage="1" showErrorMessage="1" prompt="西暦　_x000a_yyyy/mm/dd_x000a_で入力" sqref="W9" xr:uid="{00000000-0002-0000-0000-00000B000000}">
      <formula1>18264</formula1>
      <formula2>43922</formula2>
    </dataValidation>
    <dataValidation imeMode="hiragana" allowBlank="1" showInputMessage="1" showErrorMessage="1" prompt="名" sqref="O10:R11" xr:uid="{00000000-0002-0000-0000-00000C000000}"/>
    <dataValidation type="date" allowBlank="1" showInputMessage="1" showErrorMessage="1" prompt="西暦_x000a_yyyy/mm_x000a_で入力_x000a_" sqref="W40" xr:uid="{00000000-0002-0000-0000-00000D000000}">
      <formula1>18354</formula1>
      <formula2>44651</formula2>
    </dataValidation>
    <dataValidation allowBlank="1" showInputMessage="1" showErrorMessage="1" prompt="役職　氏名　を記載ください_x000a_" sqref="AB43" xr:uid="{00000000-0002-0000-0000-00000E000000}"/>
    <dataValidation allowBlank="1" showInputMessage="1" showErrorMessage="1" prompt="申請会社名を記載ください" sqref="X40:X41 Y40:AP40" xr:uid="{00000000-0002-0000-0000-00000F000000}"/>
    <dataValidation type="date" allowBlank="1" showInputMessage="1" showErrorMessage="1" prompt="西暦_x000a_yyyy/mm_x000a_で入力_x000a_" sqref="W39:Y39" xr:uid="{00000000-0002-0000-0000-000010000000}">
      <formula1>18354</formula1>
      <formula2>45016</formula2>
    </dataValidation>
    <dataValidation type="list" allowBlank="1" showInputMessage="1" showErrorMessage="1" sqref="AO5:AQ5" xr:uid="{00000000-0002-0000-0000-000011000000}">
      <formula1>"北海道,東北,関東,中部,北陸,関西,中国,四国,九州"</formula1>
    </dataValidation>
    <dataValidation type="date" allowBlank="1" showInputMessage="1" showErrorMessage="1" prompt="西暦_x000a_yyyy/mm_x000a_で入力_x000a_" sqref="V30:AA33" xr:uid="{00000000-0002-0000-0000-000012000000}">
      <formula1>18354</formula1>
      <formula2>45382</formula2>
    </dataValidation>
    <dataValidation imeMode="hiragana" allowBlank="1" showInputMessage="1" showErrorMessage="1" sqref="U917511:AA917512 U851975:AA851976 JH65550:JH65551 TD65550:TD65551 JH131086:JH131087 TD131086:TD131087 JH196622:JH196623 TD196622:TD196623 JH262158:JH262159 TD262158:TD262159 JH327694:JH327695 TD327694:TD327695 JH393230:JH393231 TD393230:TD393231 JH458766:JH458767 TD458766:TD458767 JH524302:JH524303 TD524302:TD524303 JH589838:JH589839 TD589838:TD589839 JH655374:JH655375 TD655374:TD655375 JH720910:JH720911 TD720910:TD720911 JH786446:JH786447 TD786446:TD786447 JH851982:JH851983 TD851982:TD851983 JH917518:JH917519 TD917518:TD917519 JH983054:JH983055 TD983054:TD983055 U786439:AA786440 U720903:AA720904 JH65548 TD65548 JH131084 TD131084 JH196620 TD196620 JH262156 TD262156 JH327692 TD327692 JH393228 TD393228 JH458764 TD458764 JH524300 TD524300 JH589836 TD589836 JH655372 TD655372 JH720908 TD720908 JH786444 TD786444 JH851980 TD851980 JH917516 TD917516 JH983052 TD983052 AB65555:AB65561 JX65555:JX65561 TT65555:TT65561 AB131091:AB131097 JX131091:JX131097 TT131091:TT131097 AB196627:AB196633 JX196627:JX196633 TT196627:TT196633 AB262163:AB262169 JX262163:JX262169 TT262163:TT262169 AB327699:AB327705 JX327699:JX327705 TT327699:TT327705 AB393235:AB393241 JX393235:JX393241 TT393235:TT393241 AB458771:AB458777 JX458771:JX458777 TT458771:TT458777 AB524307:AB524313 JX524307:JX524313 TT524307:TT524313 AB589843:AB589849 JX589843:JX589849 TT589843:TT589849 AB655379:AB655385 JX655379:JX655385 TT655379:TT655385 AB720915:AB720921 JX720915:JX720921 TT720915:TT720921 AB786451:AB786457 JX786451:JX786457 TT786451:TT786457 AB851987:AB851993 JX851987:JX851993 TT851987:TT851993 AB917523:AB917529 JX917523:JX917529 TT917523:TT917529 AB983059:AB983065 JX983059:JX983065 TT983059:TT983065 K9 U655367:AA655368 U589831:AA589832 O65543:P65545 JK65543:JL65545 TG65543:TH65545 O131079:P131081 JK131079:JL131081 TG131079:TH131081 O196615:P196617 JK196615:JL196617 TG196615:TH196617 O262151:P262153 JK262151:JL262153 TG262151:TH262153 O327687:P327689 JK327687:JL327689 TG327687:TH327689 O393223:P393225 JK393223:JL393225 TG393223:TH393225 O458759:P458761 JK458759:JL458761 TG458759:TH458761 O524295:P524297 JK524295:JL524297 TG524295:TH524297 O589831:P589833 JK589831:JL589833 TG589831:TH589833 O655367:P655369 JK655367:JL655369 TG655367:TH655369 O720903:P720905 JK720903:JL720905 TG720903:TH720905 O786439:P786441 JK786439:JL786441 TG786439:TH786441 O851975:P851977 JK851975:JL851977 TG851975:TH851977 O917511:P917513 JK917511:JL917513 TG917511:TH917513 O983047:P983049 JK983047:JL983049 TG983047:TH983049 K12 U524295:AA524296 U458759:AA458760 M65543:M65544 JI65543:JI65544 TE65543:TE65544 M131079:M131080 JI131079:JI131080 TE131079:TE131080 M196615:M196616 JI196615:JI196616 TE196615:TE196616 M262151:M262152 JI262151:JI262152 TE262151:TE262152 M327687:M327688 JI327687:JI327688 TE327687:TE327688 M393223:M393224 JI393223:JI393224 TE393223:TE393224 M458759:M458760 JI458759:JI458760 TE458759:TE458760 M524295:M524296 JI524295:JI524296 TE524295:TE524296 M589831:M589832 JI589831:JI589832 TE589831:TE589832 M655367:M655368 JI655367:JI655368 TE655367:TE655368 M720903:M720904 JI720903:JI720904 TE720903:TE720904 M786439:M786440 JI786439:JI786440 TE786439:TE786440 M851975:M851976 JI851975:JI851976 TE851975:TE851976 M917511:M917512 JI917511:JI917512 TE917511:TE917512 M983047:M983048 JI983047:JI983048 TE983047:TE983048 U393223:AA393224 U327687:AA327688 JH65543:JH65546 TD65543:TD65546 JH131079:JH131082 TD131079:TD131082 JH196615:JH196618 TD196615:TD196618 JH262151:JH262154 TD262151:TD262154 JH327687:JH327690 TD327687:TD327690 JH393223:JH393226 TD393223:TD393226 JH458759:JH458762 TD458759:TD458762 JH524295:JH524298 TD524295:TD524298 JH589831:JH589834 TD589831:TD589834 JH655367:JH655370 TD655367:TD655370 JH720903:JH720906 TD720903:TD720906 JH786439:JH786442 TD786439:TD786442 JH851975:JH851978 TD851975:TD851978 JH917511:JH917514 TD917511:TD917514 JH983047:JH983050 TD983047:TD983050 W7:AC8 U262151:AA262152 U196615:AA196616 JQ65543:JW65544 TM65543:TS65544 JQ131079:JW131080 TM131079:TS131080 JQ196615:JW196616 TM196615:TS196616 JQ262151:JW262152 TM262151:TS262152 JQ327687:JW327688 TM327687:TS327688 JQ393223:JW393224 TM393223:TS393224 JQ458759:JW458760 TM458759:TS458760 JQ524295:JW524296 TM524295:TS524296 JQ589831:JW589832 TM589831:TS589832 JQ655367:JW655368 TM655367:TS655368 JQ720903:JW720904 TM720903:TS720904 JQ786439:JW786440 TM786439:TS786440 JQ851975:JW851976 TM851975:TS851976 JQ917511:JW917512 TM917511:TS917512 JQ983047:JW983048 TM983047:TS983048 U131079:AA131080 TT20:TT24 N65543:N65546 JJ65543:JJ65546 TF65543:TF65546 N131079:N131082 JJ131079:JJ131082 TF131079:TF131082 N196615:N196618 JJ196615:JJ196618 TF196615:TF196618 N262151:N262154 JJ262151:JJ262154 TF262151:TF262154 N327687:N327690 JJ327687:JJ327690 TF327687:TF327690 N393223:N393226 JJ393223:JJ393226 TF393223:TF393226 N458759:N458762 JJ458759:JJ458762 TF458759:TF458762 N524295:N524298 JJ524295:JJ524298 TF524295:TF524298 N589831:N589834 JJ589831:JJ589834 TF589831:TF589834 N655367:N655370 JJ655367:JJ655370 TF655367:TF655370 N720903:N720906 JJ720903:JJ720906 TF720903:TF720906 N786439:N786442 JJ786439:JJ786442 TF786439:TF786442 N851975:N851978 JJ851975:JJ851978 TF851975:TF851978 N917511:N917514 JJ917511:JJ917514 TF917511:TF917514 N983047:N983050 JJ983047:JJ983050 TF983047:TF983050 K14 JE35:JE37 TA35:TA37 E65573:F65573 JE65571 TA65571 E131109:F131109 JE131107 TA131107 E196645:F196645 JE196643 TA196643 E262181:F262181 JE262179 TA262179 E327717:F327717 JE327715 TA327715 E393253:F393253 JE393251 TA393251 E458789:F458789 JE458787 TA458787 E524325:F524325 JE524323 TA524323 E589861:F589861 JE589859 TA589859 E655397:F655397 JE655395 TA655395 E720933:F720933 JE720931 TA720931 E786469:F786469 JE786467 TA786467 E852005:F852005 JE852003 TA852003 E917541:F917541 JE917539 TA917539 E983077:F983077 JE983075 TA983075 O9 A38 K7 JX20:JX24 U65543:AA65544 L983047:L983050 K983045:K983048 L917511:L917514 K917509:K917512 L851975:L851978 K851973:K851976 L786439:L786442 K786437:K786440 L720903:L720906 K720901:K720904 L655367:L655370 K655365:K655368 L589831:L589834 K589829:K589832 L524295:L524298 K524293:K524296 L458759:L458762 K458757:K458760 L393223:L393226 K393221:K393224 L327687:L327690 K327685:K327688 L262151:L262154 K262149:K262152 L196615:L196618 K196613:K196616 L131079:L131082 K131077:K131080 L65543:L65546 K65541:K65544 L983052 K983050 L917516 K917514 L851980 K851978 L786444 K786442 L720908 K720906 L655372 K655370 L589836 K589834 L524300 K524298 L458764 K458762 L393228 K393226 L327692 K327690 L262156 K262154 L196620 K196618 L131084 K131082 L65548 K65546 L983054:L983055 K983052:K983053 L917518:L917519 K917516:K917517 L851982:L851983 K851980:K851981 L786446:L786447 K786444:K786445 L720910:L720911 K720908:K720909 L655374:L655375 K655372:K655373 L589838:L589839 K589836:K589837 L524302:L524303 K524300:K524301 L458766:L458767 K458764:K458765 L393230:L393231 K393228:K393229 L327694:L327695 K327692:K327693 L262158:L262159 K262156:K262157 L196622:L196623 K196620:K196621 L131086:L131087 K131084:K131085 L65550:L65551 K65548:K65549 U983047:AA983048" xr:uid="{00000000-0002-0000-0000-000013000000}"/>
    <dataValidation type="date" allowBlank="1" showInputMessage="1" showErrorMessage="1" prompt="西暦_x000a_yyyy/mm/dd_x000a_で入力_x000a_" sqref="S41:V41" xr:uid="{00000000-0002-0000-0000-000014000000}">
      <formula1>44835</formula1>
      <formula2>45382</formula2>
    </dataValidation>
    <dataValidation type="date" allowBlank="1" showInputMessage="1" showErrorMessage="1" prompt="西暦_x000a_yyyy/mm_x000a_で入力_x000a_" sqref="S19:U24 X19:Z24" xr:uid="{00000000-0002-0000-0000-000015000000}">
      <formula1>18354</formula1>
      <formula2>AI$11</formula2>
    </dataValidation>
    <dataValidation type="date" allowBlank="1" showInputMessage="1" showErrorMessage="1" prompt="西暦　_x000a_yyyy/mm/dd_x000a_で入力" sqref="B19:E25" xr:uid="{00000000-0002-0000-0000-000016000000}">
      <formula1>18264</formula1>
      <formula2>AI$11</formula2>
    </dataValidation>
    <dataValidation allowBlank="1" showInputMessage="1" showErrorMessage="1" prompt="西暦_x000a_yyyy/mm_x000a_で入力_x000a_" sqref="W37:Y38" xr:uid="{00000000-0002-0000-0000-000017000000}"/>
    <dataValidation type="list" imeMode="off" allowBlank="1" showInputMessage="1" showErrorMessage="1" sqref="AB30:AN39" xr:uid="{00000000-0002-0000-0000-000018000000}">
      <formula1>$BA$27:$BA$70</formula1>
    </dataValidation>
    <dataValidation type="date" allowBlank="1" showInputMessage="1" showErrorMessage="1" prompt="西暦_x000a_yyyy/mm_x000a_で入力_x000a_" sqref="AO30:AQ39" xr:uid="{00000000-0002-0000-0000-000019000000}">
      <formula1>18354</formula1>
      <formula2>AI$11</formula2>
    </dataValidation>
    <dataValidation type="list" allowBlank="1" showInputMessage="1" showErrorMessage="1" sqref="H20:M20 H22:M25" xr:uid="{00000000-0002-0000-0000-00001A000000}">
      <formula1>$AW$27:$AW$45</formula1>
    </dataValidation>
    <dataValidation type="list" showInputMessage="1" showErrorMessage="1" sqref="H21:M21" xr:uid="{00000000-0002-0000-0000-00001B000000}">
      <formula1>$AW$27:$AW$45</formula1>
    </dataValidation>
    <dataValidation type="date" allowBlank="1" showInputMessage="1" showErrorMessage="1" prompt="西暦　_x000a_yyyy/mm/dd_x000a_で入力" sqref="AF7:AI8" xr:uid="{00000000-0002-0000-0000-00001C000000}">
      <formula1>18264</formula1>
      <formula2>$AW$2</formula2>
    </dataValidation>
  </dataValidations>
  <printOptions horizontalCentered="1" verticalCentered="1"/>
  <pageMargins left="0.39370078740157483" right="0.39370078740157483" top="0.59055118110236227" bottom="0.39370078740157483" header="0.51181102362204722" footer="0.31496062992125984"/>
  <pageSetup paperSize="8" scale="99" orientation="landscape" r:id="rId1"/>
  <headerFooter alignWithMargins="0"/>
  <ignoredErrors>
    <ignoredError sqref="Z11 AK9 AJ7 AR22:AS24 W19 V22:W24 AA22:AB24 AA20:AB20 V20:W20 AR20:AS20 AS25 AB1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削除不可_入力規制・表引きDATA!$B$5:$B$6</xm:f>
          </x14:formula1>
          <xm:sqref>S5 O5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BK39"/>
  <sheetViews>
    <sheetView showZeros="0" zoomScaleNormal="100" zoomScaleSheetLayoutView="75" workbookViewId="0"/>
  </sheetViews>
  <sheetFormatPr defaultColWidth="9" defaultRowHeight="21" customHeight="1"/>
  <cols>
    <col min="1" max="2" width="8" style="1" customWidth="1"/>
    <col min="3" max="3" width="10.25" style="1" customWidth="1"/>
    <col min="4" max="16" width="8" style="1" customWidth="1"/>
    <col min="17" max="18" width="8.125" style="1" customWidth="1"/>
    <col min="19" max="28" width="6.125" style="1" customWidth="1"/>
    <col min="29" max="29" width="8.625" style="1" customWidth="1"/>
    <col min="30" max="30" width="9" style="1"/>
    <col min="31" max="31" width="20.25" style="1" bestFit="1" customWidth="1"/>
    <col min="32" max="32" width="14.125" style="1" bestFit="1" customWidth="1"/>
    <col min="33" max="33" width="15" style="1" bestFit="1" customWidth="1"/>
    <col min="34" max="34" width="12.5" style="1" hidden="1" customWidth="1"/>
    <col min="35" max="35" width="9" style="1" hidden="1" customWidth="1"/>
    <col min="36" max="39" width="8.625" style="1" hidden="1" customWidth="1"/>
    <col min="40" max="40" width="3.125" style="1" hidden="1" customWidth="1"/>
    <col min="41" max="43" width="9" style="1" hidden="1" customWidth="1"/>
    <col min="44" max="44" width="3.125" style="1" hidden="1" customWidth="1"/>
    <col min="45" max="47" width="9" style="1" hidden="1" customWidth="1"/>
    <col min="48" max="48" width="3.125" style="1" hidden="1" customWidth="1"/>
    <col min="49" max="51" width="9" style="1" hidden="1" customWidth="1"/>
    <col min="52" max="52" width="3.125" style="1" hidden="1" customWidth="1"/>
    <col min="53" max="55" width="9" style="1" hidden="1" customWidth="1"/>
    <col min="56" max="56" width="3.125" style="1" hidden="1" customWidth="1"/>
    <col min="57" max="59" width="9" style="1" hidden="1" customWidth="1"/>
    <col min="60" max="60" width="3.125" style="1" hidden="1" customWidth="1"/>
    <col min="61" max="63" width="9" style="1" hidden="1" customWidth="1"/>
    <col min="64" max="16384" width="9" style="1"/>
  </cols>
  <sheetData>
    <row r="1" spans="1:63" ht="21" customHeight="1">
      <c r="A1" s="486" t="str">
        <f>'様式-1表「内申書」'!A1</f>
        <v>Ver.2024.9</v>
      </c>
      <c r="B1" s="25"/>
      <c r="H1" s="836" t="s">
        <v>162</v>
      </c>
      <c r="I1" s="837"/>
      <c r="J1" s="837"/>
      <c r="K1" s="837"/>
      <c r="L1" s="837"/>
      <c r="M1" s="837"/>
      <c r="N1" s="837"/>
      <c r="O1" s="837"/>
      <c r="P1" s="837"/>
      <c r="Q1" s="837"/>
      <c r="R1" s="837"/>
      <c r="S1" s="838"/>
      <c r="AC1" s="26" t="s">
        <v>198</v>
      </c>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row>
    <row r="2" spans="1:63" s="27" customFormat="1" ht="21" customHeight="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s="27" customFormat="1" ht="21" customHeight="1">
      <c r="A3" s="28" t="s">
        <v>156</v>
      </c>
      <c r="B3" s="858" t="str">
        <f>IF('様式-1表「内申書」'!O5="〇",'様式-1表「内申書」'!P5,IF('様式-1表「内申書」'!S5="〇",'様式-1表「内申書」'!T5,""))</f>
        <v>現場代理人</v>
      </c>
      <c r="C3" s="859"/>
      <c r="D3" s="859"/>
      <c r="E3" s="860"/>
      <c r="F3" s="29" t="s">
        <v>207</v>
      </c>
      <c r="W3" s="30"/>
      <c r="X3" s="31" t="s">
        <v>206</v>
      </c>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27" customFormat="1" ht="21" customHeight="1">
      <c r="A4" s="28" t="s">
        <v>90</v>
      </c>
      <c r="B4" s="858" t="str">
        <f>'様式-1表「内申書」'!K7</f>
        <v>株式会社○○</v>
      </c>
      <c r="C4" s="859"/>
      <c r="D4" s="859"/>
      <c r="E4" s="860"/>
      <c r="V4" s="684" t="s">
        <v>199</v>
      </c>
      <c r="W4" s="685"/>
      <c r="X4" s="32"/>
      <c r="Y4" s="870" t="s">
        <v>166</v>
      </c>
      <c r="Z4" s="87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s="27" customFormat="1" ht="21" customHeight="1">
      <c r="A5" s="28" t="s">
        <v>91</v>
      </c>
      <c r="B5" s="858" t="str">
        <f>'様式-1表「内申書」'!K10&amp;"  "&amp;'様式-1表「内申書」'!O10</f>
        <v>送研  太郎</v>
      </c>
      <c r="C5" s="859"/>
      <c r="D5" s="859"/>
      <c r="E5" s="860"/>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s="27" customFormat="1" ht="21" customHeight="1">
      <c r="V6" s="868" t="s">
        <v>88</v>
      </c>
      <c r="W6" s="869"/>
      <c r="Y6" s="792" t="s">
        <v>200</v>
      </c>
      <c r="Z6" s="794"/>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s="27" customFormat="1" ht="21" customHeight="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s="27" customFormat="1" ht="21" customHeight="1">
      <c r="A8" s="29" t="s">
        <v>92</v>
      </c>
      <c r="C8" s="29"/>
      <c r="J8" s="29" t="s">
        <v>164</v>
      </c>
      <c r="AE8" s="469" t="s">
        <v>431</v>
      </c>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s="27" customFormat="1" ht="21" customHeight="1">
      <c r="A9" s="828" t="s">
        <v>45</v>
      </c>
      <c r="B9" s="823" t="s">
        <v>0</v>
      </c>
      <c r="C9" s="792" t="s">
        <v>11</v>
      </c>
      <c r="D9" s="793"/>
      <c r="E9" s="793"/>
      <c r="F9" s="793"/>
      <c r="G9" s="793"/>
      <c r="H9" s="793"/>
      <c r="I9" s="793"/>
      <c r="J9" s="793"/>
      <c r="K9" s="793"/>
      <c r="L9" s="793"/>
      <c r="M9" s="793"/>
      <c r="N9" s="793"/>
      <c r="O9" s="793"/>
      <c r="P9" s="794"/>
      <c r="Q9" s="842" t="s">
        <v>10</v>
      </c>
      <c r="R9" s="844"/>
      <c r="S9" s="792" t="s">
        <v>12</v>
      </c>
      <c r="T9" s="793"/>
      <c r="U9" s="793"/>
      <c r="V9" s="793"/>
      <c r="W9" s="793"/>
      <c r="X9" s="793"/>
      <c r="Y9" s="793"/>
      <c r="Z9" s="793"/>
      <c r="AA9" s="793"/>
      <c r="AB9" s="793"/>
      <c r="AC9" s="794"/>
      <c r="AE9" s="875">
        <f>IF('様式-1表「内申書」'!B19="","",IF('様式-1表「内申書」'!W9="","",IF(B3="上級現場代理人",'様式-1表「内申書」'!B19+1,'様式-1表「内申書」'!AF7+730)))</f>
        <v>37347</v>
      </c>
      <c r="AF9" s="875"/>
      <c r="AG9" s="1"/>
      <c r="AH9" s="872" t="s">
        <v>93</v>
      </c>
      <c r="AJ9" s="470" t="s">
        <v>432</v>
      </c>
      <c r="AK9" s="471"/>
      <c r="AL9" s="471"/>
      <c r="AM9" s="471"/>
      <c r="AN9" s="471"/>
      <c r="AO9" s="470" t="s">
        <v>433</v>
      </c>
      <c r="AP9" s="471"/>
      <c r="AQ9" s="471"/>
      <c r="AR9" s="471"/>
      <c r="AS9" s="470" t="s">
        <v>57</v>
      </c>
      <c r="AT9" s="471"/>
      <c r="AU9" s="471"/>
      <c r="AV9" s="1"/>
      <c r="AW9" s="470" t="s">
        <v>193</v>
      </c>
      <c r="AX9" s="1"/>
      <c r="AY9" s="1"/>
      <c r="AZ9" s="1"/>
      <c r="BA9" s="470" t="s">
        <v>434</v>
      </c>
      <c r="BB9" s="1"/>
      <c r="BC9" s="1"/>
      <c r="BD9" s="471"/>
      <c r="BE9" s="470" t="s">
        <v>191</v>
      </c>
      <c r="BF9" s="471"/>
      <c r="BG9" s="471"/>
      <c r="BH9" s="1"/>
      <c r="BI9" s="470" t="s">
        <v>435</v>
      </c>
      <c r="BJ9" s="1"/>
      <c r="BK9" s="1"/>
    </row>
    <row r="10" spans="1:63" s="27" customFormat="1" ht="21" customHeight="1">
      <c r="A10" s="828"/>
      <c r="B10" s="823"/>
      <c r="C10" s="842" t="s">
        <v>1</v>
      </c>
      <c r="D10" s="843"/>
      <c r="E10" s="843"/>
      <c r="F10" s="844"/>
      <c r="G10" s="842" t="s">
        <v>183</v>
      </c>
      <c r="H10" s="844"/>
      <c r="I10" s="847" t="s">
        <v>16</v>
      </c>
      <c r="J10" s="847" t="s">
        <v>2</v>
      </c>
      <c r="K10" s="847" t="s">
        <v>3</v>
      </c>
      <c r="L10" s="847" t="s">
        <v>6</v>
      </c>
      <c r="M10" s="820" t="s">
        <v>186</v>
      </c>
      <c r="N10" s="820" t="s">
        <v>185</v>
      </c>
      <c r="O10" s="847" t="s">
        <v>4</v>
      </c>
      <c r="P10" s="820" t="s">
        <v>184</v>
      </c>
      <c r="Q10" s="865"/>
      <c r="R10" s="866"/>
      <c r="S10" s="842" t="s">
        <v>208</v>
      </c>
      <c r="T10" s="843"/>
      <c r="U10" s="843"/>
      <c r="V10" s="843"/>
      <c r="W10" s="844"/>
      <c r="X10" s="842" t="s">
        <v>201</v>
      </c>
      <c r="Y10" s="843"/>
      <c r="Z10" s="843"/>
      <c r="AA10" s="843"/>
      <c r="AB10" s="844"/>
      <c r="AC10" s="806" t="s">
        <v>187</v>
      </c>
      <c r="AE10" s="472" t="str">
        <f>IF('様式-1表「内申書」'!S5="〇",IF(DATEDIF('様式-1表「内申書」'!B19,'様式-1表「内申書」'!AW4,"Y")&gt;3,"代理人取得後 "&amp;DATEDIF('様式-1表「内申書」'!B19,'様式-1表「内申書」'!AW4,"Y")&amp;"年"&amp;"【３年以上経過　申請ＯＫ】","代理人取得後 "&amp;DATEDIF('様式-1表「内申書」'!B19,'様式-1表「内申書」'!AW4,"Y")&amp;"年"&amp;"【３年未満のため申請不可】"),"")</f>
        <v/>
      </c>
      <c r="AH10" s="873"/>
      <c r="AJ10" s="876" t="s">
        <v>2</v>
      </c>
      <c r="AK10" s="876" t="s">
        <v>3</v>
      </c>
      <c r="AL10" s="876" t="s">
        <v>6</v>
      </c>
      <c r="AM10" s="876"/>
      <c r="AN10" s="471"/>
      <c r="AO10" s="876" t="s">
        <v>2</v>
      </c>
      <c r="AP10" s="876" t="s">
        <v>3</v>
      </c>
      <c r="AQ10" s="872" t="s">
        <v>186</v>
      </c>
      <c r="AR10" s="1"/>
      <c r="AS10" s="876" t="s">
        <v>2</v>
      </c>
      <c r="AT10" s="876" t="s">
        <v>3</v>
      </c>
      <c r="AU10" s="878" t="s">
        <v>6</v>
      </c>
      <c r="AV10" s="1"/>
      <c r="AW10" s="876" t="s">
        <v>2</v>
      </c>
      <c r="AX10" s="876" t="s">
        <v>3</v>
      </c>
      <c r="AY10" s="878" t="s">
        <v>6</v>
      </c>
      <c r="AZ10" s="1"/>
      <c r="BA10" s="876" t="s">
        <v>2</v>
      </c>
      <c r="BB10" s="876" t="s">
        <v>3</v>
      </c>
      <c r="BC10" s="878" t="s">
        <v>6</v>
      </c>
      <c r="BD10" s="1"/>
      <c r="BE10" s="876" t="s">
        <v>2</v>
      </c>
      <c r="BF10" s="876" t="s">
        <v>3</v>
      </c>
      <c r="BG10" s="878" t="s">
        <v>6</v>
      </c>
      <c r="BH10" s="1"/>
      <c r="BI10" s="876" t="s">
        <v>2</v>
      </c>
      <c r="BJ10" s="876" t="s">
        <v>3</v>
      </c>
      <c r="BK10" s="878" t="s">
        <v>6</v>
      </c>
    </row>
    <row r="11" spans="1:63" s="27" customFormat="1" ht="21" customHeight="1">
      <c r="A11" s="823"/>
      <c r="B11" s="823"/>
      <c r="C11" s="845"/>
      <c r="D11" s="846"/>
      <c r="E11" s="846"/>
      <c r="F11" s="839"/>
      <c r="G11" s="845"/>
      <c r="H11" s="839"/>
      <c r="I11" s="835"/>
      <c r="J11" s="835"/>
      <c r="K11" s="835"/>
      <c r="L11" s="835"/>
      <c r="M11" s="835"/>
      <c r="N11" s="833"/>
      <c r="O11" s="835"/>
      <c r="P11" s="835"/>
      <c r="Q11" s="845"/>
      <c r="R11" s="839"/>
      <c r="S11" s="867" t="s">
        <v>7</v>
      </c>
      <c r="T11" s="856"/>
      <c r="U11" s="33"/>
      <c r="V11" s="856" t="s">
        <v>8</v>
      </c>
      <c r="W11" s="857"/>
      <c r="X11" s="867" t="s">
        <v>7</v>
      </c>
      <c r="Y11" s="856"/>
      <c r="Z11" s="33"/>
      <c r="AA11" s="856" t="s">
        <v>8</v>
      </c>
      <c r="AB11" s="857"/>
      <c r="AC11" s="839"/>
      <c r="AE11" s="473" t="str">
        <f>IF('様式-1裏「実務歴ポイント算定表」'!S12&lt;'様式-1表「内申書」'!AF7+730,"【警　告】",IF(COUNTBLANK(AE12:AE21)&lt;10,"【警　告】",""))</f>
        <v/>
      </c>
      <c r="AH11" s="874"/>
      <c r="AJ11" s="877"/>
      <c r="AK11" s="877"/>
      <c r="AL11" s="877"/>
      <c r="AM11" s="877"/>
      <c r="AN11" s="471"/>
      <c r="AO11" s="877"/>
      <c r="AP11" s="877"/>
      <c r="AQ11" s="877"/>
      <c r="AR11" s="1"/>
      <c r="AS11" s="877"/>
      <c r="AT11" s="877"/>
      <c r="AU11" s="879"/>
      <c r="AV11" s="1"/>
      <c r="AW11" s="877"/>
      <c r="AX11" s="877"/>
      <c r="AY11" s="879"/>
      <c r="AZ11" s="1"/>
      <c r="BA11" s="877"/>
      <c r="BB11" s="877"/>
      <c r="BC11" s="879"/>
      <c r="BD11" s="1"/>
      <c r="BE11" s="877"/>
      <c r="BF11" s="877"/>
      <c r="BG11" s="879"/>
      <c r="BH11" s="1"/>
      <c r="BI11" s="877"/>
      <c r="BJ11" s="877"/>
      <c r="BK11" s="879"/>
    </row>
    <row r="12" spans="1:63" s="27" customFormat="1" ht="24.95" customHeight="1">
      <c r="A12" s="34">
        <v>1</v>
      </c>
      <c r="B12" s="368" t="s">
        <v>288</v>
      </c>
      <c r="C12" s="864" t="s">
        <v>43</v>
      </c>
      <c r="D12" s="864"/>
      <c r="E12" s="864"/>
      <c r="F12" s="864"/>
      <c r="G12" s="831"/>
      <c r="H12" s="832"/>
      <c r="I12" s="17" t="s">
        <v>54</v>
      </c>
      <c r="J12" s="281">
        <v>154</v>
      </c>
      <c r="K12" s="281">
        <v>2</v>
      </c>
      <c r="L12" s="281">
        <v>1</v>
      </c>
      <c r="M12" s="282">
        <v>0.5</v>
      </c>
      <c r="N12" s="281">
        <v>410</v>
      </c>
      <c r="O12" s="281">
        <v>2</v>
      </c>
      <c r="P12" s="18" t="s">
        <v>34</v>
      </c>
      <c r="Q12" s="786" t="s">
        <v>49</v>
      </c>
      <c r="R12" s="787"/>
      <c r="S12" s="788">
        <v>37622</v>
      </c>
      <c r="T12" s="789"/>
      <c r="U12" s="35" t="str">
        <f>IF(S12="","","～")</f>
        <v>～</v>
      </c>
      <c r="V12" s="824">
        <v>38411</v>
      </c>
      <c r="W12" s="825"/>
      <c r="X12" s="861">
        <f>S12</f>
        <v>37622</v>
      </c>
      <c r="Y12" s="862"/>
      <c r="Z12" s="36" t="str">
        <f>IF(S12="","","～")</f>
        <v>～</v>
      </c>
      <c r="AA12" s="862">
        <f>V12</f>
        <v>38411</v>
      </c>
      <c r="AB12" s="863"/>
      <c r="AC12" s="287">
        <f>IF(S12="","",IF(V12="","",DATEDIF(S12,V12,"M")+1))</f>
        <v>26</v>
      </c>
      <c r="AE12" s="475" t="str">
        <f>IF('様式-1表「内申書」'!O5="〇",IF(S12&lt;'様式-1表「内申書」'!AF7+730,"上記による",""),IF(S12&lt;'様式-1表「内申書」'!B19+1,"上記による",""))</f>
        <v/>
      </c>
      <c r="AH12" s="474">
        <f t="shared" ref="AH12:AH21" si="0">IF(C12="","",IF(AND(I12="ＯＰＧＷ",M12&gt;=5),200050,IF(AND(I12="ＯＰＧＷ",M12&lt;5),200040,AJ12&amp;AK12&amp;AL12&amp;AM12&amp;AO12&amp;AP12&amp;AQ12&amp;AS12&amp;AT12&amp;AU12&amp;AW12&amp;AX12&amp;AY12&amp;BA12&amp;BB12&amp;BC12&amp;BE12&amp;BF12&amp;BG12&amp;BI12&amp;BJ12&amp;BK12)*1))</f>
        <v>132111</v>
      </c>
      <c r="AJ12" s="476">
        <f t="shared" ref="AJ12:AJ21" si="1">IF(OR(I12="新設",I12="建替"),IF(J12&lt;66,11,IF(J12&gt;=110,13,12)),"")</f>
        <v>13</v>
      </c>
      <c r="AK12" s="476">
        <f t="shared" ref="AK12:AK21" si="2">IF(OR(I12="新設",I12="建替"),IF(AND(J12&gt;=110,K12&gt;2),2,IF(K12=1,1,IF(K12&gt;=4,4,2))),"")</f>
        <v>2</v>
      </c>
      <c r="AL12" s="477">
        <f t="shared" ref="AL12:AL21" si="3">IF(OR(I12="新設",I12="建替"),IF(L12=1,1,2),"")</f>
        <v>1</v>
      </c>
      <c r="AM12" s="477">
        <f t="shared" ref="AM12:AM19" si="4">IF(OR(I12="新設",I12="建替"),IF(J12&gt;=110,11,IF(J12&lt;=66,10,10)+IF(OR(AND(K12=1,O12&gt;=2,OR(P12="多導体",P12="66kV相当")),AND(K12&gt;=2,OR(P12="66kV相当",P12="活線近接",P12="市街地")),AND(J12&gt;=66,K12=2,L12&gt;=2),AND(J12&gt;=66,K12&gt;=4)),1,0)),"")</f>
        <v>11</v>
      </c>
      <c r="AN12" s="478"/>
      <c r="AO12" s="476" t="str">
        <f t="shared" ref="AO12:AO21" si="5">IF(I12="電線張替",IF(J12&lt;66,IF(P12="66kV相当",32,"×"),32),"")</f>
        <v/>
      </c>
      <c r="AP12" s="476" t="str">
        <f t="shared" ref="AP12:AP21" si="6">IF(I12="電線張替",IF(K12&gt;3,40,IF(K12&gt;1,20,10)),"")</f>
        <v/>
      </c>
      <c r="AQ12" s="476" t="str">
        <f t="shared" ref="AQ12:AQ21" si="7">IF(I12="電線張替",IF(M12&gt;=2,20,10),"")</f>
        <v/>
      </c>
      <c r="AR12" s="478"/>
      <c r="AS12" s="476" t="str">
        <f>IF(I12="撤去",IF(J12&lt;66,"×",42),"")</f>
        <v/>
      </c>
      <c r="AT12" s="476" t="str">
        <f t="shared" ref="AT12:AT21" si="8">IF(I12="撤去",IF(K12&gt;3,40,IF(K12&gt;1,20,10))+IF(L12=1,1,2),"")</f>
        <v/>
      </c>
      <c r="AU12" s="476" t="str">
        <f t="shared" ref="AU12:AU15" si="9">IF(I12="撤去",IF(AND(J12&lt;66,K12&gt;3),11,IF(OR(K12&gt;3,AND(K12&gt;1,L12&gt;1)),11,10)),"")</f>
        <v/>
      </c>
      <c r="AV12" s="478"/>
      <c r="AW12" s="476" t="str">
        <f t="shared" ref="AW12:AW21" si="10">IF(I12="鉄塔単",IF(J12&gt;=110,13,IF(J12&lt;66,"×",12)),"")</f>
        <v/>
      </c>
      <c r="AX12" s="476" t="str">
        <f t="shared" ref="AX12:AX21" si="11">IF(I12="鉄塔単",IF(AND(J12&lt;110,K12&gt;3),40,IF(K12&gt;1,20,10))+IF(L12=1,1,2),"")</f>
        <v/>
      </c>
      <c r="AY12" s="479" t="str">
        <f t="shared" ref="AY12:AY21" si="12">IF(I12="鉄塔単","00","")</f>
        <v/>
      </c>
      <c r="AZ12" s="478"/>
      <c r="BA12" s="476" t="str">
        <f>IF(I12="架線単",IF(J12&gt;=110,13,IF(J12&lt;66,"×",12)),"")</f>
        <v/>
      </c>
      <c r="BB12" s="476" t="str">
        <f t="shared" ref="BB12:BB21" si="13">IF(I12="架線単",IF(AND(J12&lt;110,K12&gt;3),40,IF(K12&gt;1,20,10)),"")</f>
        <v/>
      </c>
      <c r="BC12" s="479" t="str">
        <f t="shared" ref="BC12:BC21" si="14">IF(I12="架線単",10,"")</f>
        <v/>
      </c>
      <c r="BD12" s="478"/>
      <c r="BE12" s="476" t="str">
        <f>IF(I12="撤去鉄塔単",IF(J12&lt;66,"×",42),"")</f>
        <v/>
      </c>
      <c r="BF12" s="476" t="str">
        <f t="shared" ref="BF12:BF21" si="15">IF(I12="撤去鉄塔単",IF(K12&gt;3,40,IF(K12&gt;1,20,10))+IF(L12=1,1,2),"")</f>
        <v/>
      </c>
      <c r="BG12" s="476" t="str">
        <f t="shared" ref="BG12:BG21" si="16">IF(I12="撤去鉄塔単","00","")</f>
        <v/>
      </c>
      <c r="BH12" s="478"/>
      <c r="BI12" s="476" t="str">
        <f>IF(I12="撤去架線単",IF(J12&lt;66,"×",42),"")</f>
        <v/>
      </c>
      <c r="BJ12" s="476" t="str">
        <f t="shared" ref="BJ12:BJ21" si="17">IF(I12="撤去架線単",IF(AND(J12&gt;=66,K12&gt;3),40,IF(K12&gt;1,20,10)),"")</f>
        <v/>
      </c>
      <c r="BK12" s="479" t="str">
        <f t="shared" ref="BK12:BK21" si="18">IF(I12="撤去架線単",10,"")</f>
        <v/>
      </c>
    </row>
    <row r="13" spans="1:63" s="27" customFormat="1" ht="24.95" customHeight="1">
      <c r="A13" s="37">
        <v>2</v>
      </c>
      <c r="B13" s="369" t="s">
        <v>287</v>
      </c>
      <c r="C13" s="829" t="s">
        <v>44</v>
      </c>
      <c r="D13" s="829"/>
      <c r="E13" s="829"/>
      <c r="F13" s="829"/>
      <c r="G13" s="774"/>
      <c r="H13" s="775"/>
      <c r="I13" s="19" t="s">
        <v>56</v>
      </c>
      <c r="J13" s="283">
        <v>66</v>
      </c>
      <c r="K13" s="283">
        <v>2</v>
      </c>
      <c r="L13" s="283">
        <v>2</v>
      </c>
      <c r="M13" s="284">
        <v>2.5</v>
      </c>
      <c r="N13" s="283">
        <v>240</v>
      </c>
      <c r="O13" s="283">
        <v>1</v>
      </c>
      <c r="P13" s="20"/>
      <c r="Q13" s="778" t="s">
        <v>49</v>
      </c>
      <c r="R13" s="779"/>
      <c r="S13" s="776">
        <v>38718</v>
      </c>
      <c r="T13" s="777"/>
      <c r="U13" s="38" t="str">
        <f t="shared" ref="U13:U21" si="19">IF(S13="","","～")</f>
        <v>～</v>
      </c>
      <c r="V13" s="826">
        <v>38748</v>
      </c>
      <c r="W13" s="827"/>
      <c r="X13" s="850">
        <f t="shared" ref="X13:X21" si="20">S13</f>
        <v>38718</v>
      </c>
      <c r="Y13" s="848"/>
      <c r="Z13" s="39" t="str">
        <f t="shared" ref="Z13:Z21" si="21">IF(S13="","","～")</f>
        <v>～</v>
      </c>
      <c r="AA13" s="848">
        <f t="shared" ref="AA13:AA21" si="22">V13</f>
        <v>38748</v>
      </c>
      <c r="AB13" s="849"/>
      <c r="AC13" s="288">
        <f t="shared" ref="AC13:AC20" si="23">IF(S13="","",IF(V13="","",DATEDIF(S13,V13,"M")+1))</f>
        <v>1</v>
      </c>
      <c r="AE13" s="475" t="str">
        <f>IF(V13="","",IF(OR(S13&lt;=V12,AND(S12&lt;=V13,V13&lt;=V12)),"上記の期間と重複あり",""))</f>
        <v/>
      </c>
      <c r="AF13" s="480" t="s">
        <v>436</v>
      </c>
      <c r="AH13" s="474">
        <f t="shared" si="0"/>
        <v>322020</v>
      </c>
      <c r="AJ13" s="476" t="str">
        <f t="shared" si="1"/>
        <v/>
      </c>
      <c r="AK13" s="476" t="str">
        <f t="shared" si="2"/>
        <v/>
      </c>
      <c r="AL13" s="477" t="str">
        <f t="shared" si="3"/>
        <v/>
      </c>
      <c r="AM13" s="477" t="str">
        <f t="shared" si="4"/>
        <v/>
      </c>
      <c r="AN13" s="478"/>
      <c r="AO13" s="476">
        <f t="shared" si="5"/>
        <v>32</v>
      </c>
      <c r="AP13" s="476">
        <f t="shared" si="6"/>
        <v>20</v>
      </c>
      <c r="AQ13" s="476">
        <f t="shared" si="7"/>
        <v>20</v>
      </c>
      <c r="AR13" s="478"/>
      <c r="AS13" s="476" t="str">
        <f t="shared" ref="AS13:AS21" si="24">IF(I13="撤去",IF(J13&lt;66,"×",42),"")</f>
        <v/>
      </c>
      <c r="AT13" s="476" t="str">
        <f t="shared" si="8"/>
        <v/>
      </c>
      <c r="AU13" s="476" t="str">
        <f t="shared" si="9"/>
        <v/>
      </c>
      <c r="AV13" s="478"/>
      <c r="AW13" s="476" t="str">
        <f t="shared" si="10"/>
        <v/>
      </c>
      <c r="AX13" s="476" t="str">
        <f t="shared" si="11"/>
        <v/>
      </c>
      <c r="AY13" s="479" t="str">
        <f t="shared" si="12"/>
        <v/>
      </c>
      <c r="AZ13" s="478"/>
      <c r="BA13" s="476" t="str">
        <f t="shared" ref="BA13:BA21" si="25">IF(I13="架線単",IF(J13&gt;=110,13,IF(J13&lt;66,"×",12)),"")</f>
        <v/>
      </c>
      <c r="BB13" s="476" t="str">
        <f t="shared" si="13"/>
        <v/>
      </c>
      <c r="BC13" s="479" t="str">
        <f t="shared" si="14"/>
        <v/>
      </c>
      <c r="BD13" s="478"/>
      <c r="BE13" s="476" t="str">
        <f t="shared" ref="BE13:BE21" si="26">IF(I13="撤去鉄塔単",IF(J13&lt;66,"×",42),"")</f>
        <v/>
      </c>
      <c r="BF13" s="476" t="str">
        <f t="shared" si="15"/>
        <v/>
      </c>
      <c r="BG13" s="476" t="str">
        <f t="shared" si="16"/>
        <v/>
      </c>
      <c r="BH13" s="478"/>
      <c r="BI13" s="476" t="str">
        <f t="shared" ref="BI13:BI21" si="27">IF(I13="撤去架線単",IF(J13&lt;66,"×",42),"")</f>
        <v/>
      </c>
      <c r="BJ13" s="476" t="str">
        <f t="shared" si="17"/>
        <v/>
      </c>
      <c r="BK13" s="479" t="str">
        <f t="shared" si="18"/>
        <v/>
      </c>
    </row>
    <row r="14" spans="1:63" s="27" customFormat="1" ht="24.95" customHeight="1">
      <c r="A14" s="37">
        <v>3</v>
      </c>
      <c r="B14" s="369" t="s">
        <v>286</v>
      </c>
      <c r="C14" s="829" t="s">
        <v>47</v>
      </c>
      <c r="D14" s="829"/>
      <c r="E14" s="829"/>
      <c r="F14" s="829"/>
      <c r="G14" s="774"/>
      <c r="H14" s="775"/>
      <c r="I14" s="19" t="s">
        <v>57</v>
      </c>
      <c r="J14" s="283">
        <v>66</v>
      </c>
      <c r="K14" s="283">
        <v>1</v>
      </c>
      <c r="L14" s="283">
        <v>3</v>
      </c>
      <c r="M14" s="284">
        <v>1.5</v>
      </c>
      <c r="N14" s="283">
        <v>160</v>
      </c>
      <c r="O14" s="283">
        <v>1</v>
      </c>
      <c r="P14" s="20"/>
      <c r="Q14" s="778" t="s">
        <v>49</v>
      </c>
      <c r="R14" s="779"/>
      <c r="S14" s="776">
        <v>39083</v>
      </c>
      <c r="T14" s="777"/>
      <c r="U14" s="38" t="str">
        <f t="shared" si="19"/>
        <v>～</v>
      </c>
      <c r="V14" s="826">
        <v>39113</v>
      </c>
      <c r="W14" s="827"/>
      <c r="X14" s="850">
        <f t="shared" si="20"/>
        <v>39083</v>
      </c>
      <c r="Y14" s="848"/>
      <c r="Z14" s="39" t="str">
        <f t="shared" si="21"/>
        <v>～</v>
      </c>
      <c r="AA14" s="848">
        <f t="shared" si="22"/>
        <v>39113</v>
      </c>
      <c r="AB14" s="849"/>
      <c r="AC14" s="288">
        <f t="shared" si="23"/>
        <v>1</v>
      </c>
      <c r="AE14" s="475" t="str">
        <f t="shared" ref="AE14:AE21" si="28">IF(V14="","",IF(OR(S14&lt;=V13,AND(S13&lt;=V14,V14&lt;=V13)),"上記の期間と重複あり",IF(OR(S14&lt;=V12,AND(S12&lt;=V14,V14&lt;=V12)),"上記の期間と重複あり","")))</f>
        <v/>
      </c>
      <c r="AF14" s="481" t="s">
        <v>157</v>
      </c>
      <c r="AH14" s="474">
        <f t="shared" si="0"/>
        <v>421210</v>
      </c>
      <c r="AJ14" s="476" t="str">
        <f t="shared" si="1"/>
        <v/>
      </c>
      <c r="AK14" s="476" t="str">
        <f t="shared" si="2"/>
        <v/>
      </c>
      <c r="AL14" s="477" t="str">
        <f t="shared" si="3"/>
        <v/>
      </c>
      <c r="AM14" s="477" t="str">
        <f t="shared" si="4"/>
        <v/>
      </c>
      <c r="AN14" s="478"/>
      <c r="AO14" s="476" t="str">
        <f t="shared" si="5"/>
        <v/>
      </c>
      <c r="AP14" s="476" t="str">
        <f t="shared" si="6"/>
        <v/>
      </c>
      <c r="AQ14" s="476" t="str">
        <f t="shared" si="7"/>
        <v/>
      </c>
      <c r="AR14" s="478"/>
      <c r="AS14" s="476">
        <f t="shared" si="24"/>
        <v>42</v>
      </c>
      <c r="AT14" s="476">
        <f t="shared" si="8"/>
        <v>12</v>
      </c>
      <c r="AU14" s="476">
        <f t="shared" si="9"/>
        <v>10</v>
      </c>
      <c r="AV14" s="478"/>
      <c r="AW14" s="476" t="str">
        <f t="shared" si="10"/>
        <v/>
      </c>
      <c r="AX14" s="476" t="str">
        <f t="shared" si="11"/>
        <v/>
      </c>
      <c r="AY14" s="479" t="str">
        <f t="shared" si="12"/>
        <v/>
      </c>
      <c r="AZ14" s="478"/>
      <c r="BA14" s="476" t="str">
        <f t="shared" si="25"/>
        <v/>
      </c>
      <c r="BB14" s="476" t="str">
        <f t="shared" si="13"/>
        <v/>
      </c>
      <c r="BC14" s="479" t="str">
        <f t="shared" si="14"/>
        <v/>
      </c>
      <c r="BD14" s="478"/>
      <c r="BE14" s="476" t="str">
        <f t="shared" si="26"/>
        <v/>
      </c>
      <c r="BF14" s="476" t="str">
        <f t="shared" si="15"/>
        <v/>
      </c>
      <c r="BG14" s="476" t="str">
        <f t="shared" si="16"/>
        <v/>
      </c>
      <c r="BH14" s="478"/>
      <c r="BI14" s="476" t="str">
        <f t="shared" si="27"/>
        <v/>
      </c>
      <c r="BJ14" s="476" t="str">
        <f t="shared" si="17"/>
        <v/>
      </c>
      <c r="BK14" s="479" t="str">
        <f t="shared" si="18"/>
        <v/>
      </c>
    </row>
    <row r="15" spans="1:63" s="27" customFormat="1" ht="24.95" customHeight="1">
      <c r="A15" s="37">
        <v>4</v>
      </c>
      <c r="B15" s="369" t="s">
        <v>282</v>
      </c>
      <c r="C15" s="829" t="s">
        <v>48</v>
      </c>
      <c r="D15" s="829"/>
      <c r="E15" s="829"/>
      <c r="F15" s="829"/>
      <c r="G15" s="774"/>
      <c r="H15" s="775"/>
      <c r="I15" s="19" t="s">
        <v>67</v>
      </c>
      <c r="J15" s="283">
        <v>66</v>
      </c>
      <c r="K15" s="283">
        <v>1</v>
      </c>
      <c r="L15" s="283">
        <v>3</v>
      </c>
      <c r="M15" s="284">
        <v>1</v>
      </c>
      <c r="N15" s="283">
        <v>240</v>
      </c>
      <c r="O15" s="283">
        <v>2</v>
      </c>
      <c r="P15" s="20" t="s">
        <v>34</v>
      </c>
      <c r="Q15" s="778" t="s">
        <v>49</v>
      </c>
      <c r="R15" s="779"/>
      <c r="S15" s="776">
        <v>43862</v>
      </c>
      <c r="T15" s="777"/>
      <c r="U15" s="38" t="str">
        <f t="shared" si="19"/>
        <v>～</v>
      </c>
      <c r="V15" s="826">
        <v>44347</v>
      </c>
      <c r="W15" s="827"/>
      <c r="X15" s="850">
        <f t="shared" si="20"/>
        <v>43862</v>
      </c>
      <c r="Y15" s="848"/>
      <c r="Z15" s="39" t="str">
        <f t="shared" si="21"/>
        <v>～</v>
      </c>
      <c r="AA15" s="848">
        <f t="shared" si="22"/>
        <v>44347</v>
      </c>
      <c r="AB15" s="849"/>
      <c r="AC15" s="288">
        <f t="shared" si="23"/>
        <v>16</v>
      </c>
      <c r="AE15" s="475" t="str">
        <f t="shared" si="28"/>
        <v/>
      </c>
      <c r="AF15" s="481" t="s">
        <v>437</v>
      </c>
      <c r="AH15" s="474">
        <f t="shared" si="0"/>
        <v>121211</v>
      </c>
      <c r="AJ15" s="476">
        <f t="shared" si="1"/>
        <v>12</v>
      </c>
      <c r="AK15" s="476">
        <f t="shared" si="2"/>
        <v>1</v>
      </c>
      <c r="AL15" s="477">
        <f t="shared" si="3"/>
        <v>2</v>
      </c>
      <c r="AM15" s="477">
        <f t="shared" si="4"/>
        <v>11</v>
      </c>
      <c r="AN15" s="478"/>
      <c r="AO15" s="476" t="str">
        <f t="shared" si="5"/>
        <v/>
      </c>
      <c r="AP15" s="476" t="str">
        <f t="shared" si="6"/>
        <v/>
      </c>
      <c r="AQ15" s="476" t="str">
        <f t="shared" si="7"/>
        <v/>
      </c>
      <c r="AR15" s="478"/>
      <c r="AS15" s="476" t="str">
        <f t="shared" si="24"/>
        <v/>
      </c>
      <c r="AT15" s="476" t="str">
        <f t="shared" si="8"/>
        <v/>
      </c>
      <c r="AU15" s="476" t="str">
        <f t="shared" si="9"/>
        <v/>
      </c>
      <c r="AV15" s="478"/>
      <c r="AW15" s="476" t="str">
        <f t="shared" si="10"/>
        <v/>
      </c>
      <c r="AX15" s="476" t="str">
        <f t="shared" si="11"/>
        <v/>
      </c>
      <c r="AY15" s="479" t="str">
        <f t="shared" si="12"/>
        <v/>
      </c>
      <c r="AZ15" s="478"/>
      <c r="BA15" s="476" t="str">
        <f t="shared" si="25"/>
        <v/>
      </c>
      <c r="BB15" s="476" t="str">
        <f t="shared" si="13"/>
        <v/>
      </c>
      <c r="BC15" s="479" t="str">
        <f t="shared" si="14"/>
        <v/>
      </c>
      <c r="BD15" s="478"/>
      <c r="BE15" s="476" t="str">
        <f t="shared" si="26"/>
        <v/>
      </c>
      <c r="BF15" s="476" t="str">
        <f t="shared" si="15"/>
        <v/>
      </c>
      <c r="BG15" s="476" t="str">
        <f t="shared" si="16"/>
        <v/>
      </c>
      <c r="BH15" s="478"/>
      <c r="BI15" s="476" t="str">
        <f t="shared" si="27"/>
        <v/>
      </c>
      <c r="BJ15" s="476" t="str">
        <f t="shared" si="17"/>
        <v/>
      </c>
      <c r="BK15" s="479" t="str">
        <f t="shared" si="18"/>
        <v/>
      </c>
    </row>
    <row r="16" spans="1:63" s="27" customFormat="1" ht="24.95" customHeight="1">
      <c r="A16" s="37">
        <v>5</v>
      </c>
      <c r="B16" s="369" t="s">
        <v>288</v>
      </c>
      <c r="C16" s="829" t="s">
        <v>172</v>
      </c>
      <c r="D16" s="829"/>
      <c r="E16" s="829"/>
      <c r="F16" s="829"/>
      <c r="G16" s="774"/>
      <c r="H16" s="775"/>
      <c r="I16" s="19" t="s">
        <v>192</v>
      </c>
      <c r="J16" s="283">
        <v>154</v>
      </c>
      <c r="K16" s="283">
        <v>1</v>
      </c>
      <c r="L16" s="283"/>
      <c r="M16" s="284">
        <v>1</v>
      </c>
      <c r="N16" s="283">
        <v>410</v>
      </c>
      <c r="O16" s="283">
        <v>1</v>
      </c>
      <c r="P16" s="20" t="s">
        <v>211</v>
      </c>
      <c r="Q16" s="778" t="s">
        <v>50</v>
      </c>
      <c r="R16" s="779"/>
      <c r="S16" s="776">
        <v>44593</v>
      </c>
      <c r="T16" s="777"/>
      <c r="U16" s="38" t="str">
        <f t="shared" si="19"/>
        <v>～</v>
      </c>
      <c r="V16" s="826">
        <v>44651</v>
      </c>
      <c r="W16" s="827"/>
      <c r="X16" s="850">
        <f t="shared" si="20"/>
        <v>44593</v>
      </c>
      <c r="Y16" s="848"/>
      <c r="Z16" s="39" t="str">
        <f t="shared" si="21"/>
        <v>～</v>
      </c>
      <c r="AA16" s="848">
        <f t="shared" si="22"/>
        <v>44651</v>
      </c>
      <c r="AB16" s="849"/>
      <c r="AC16" s="288">
        <f t="shared" si="23"/>
        <v>2</v>
      </c>
      <c r="AE16" s="475" t="str">
        <f t="shared" si="28"/>
        <v/>
      </c>
      <c r="AF16" s="481" t="s">
        <v>49</v>
      </c>
      <c r="AH16" s="474">
        <f t="shared" si="0"/>
        <v>131010</v>
      </c>
      <c r="AJ16" s="476" t="str">
        <f t="shared" si="1"/>
        <v/>
      </c>
      <c r="AK16" s="476" t="str">
        <f t="shared" si="2"/>
        <v/>
      </c>
      <c r="AL16" s="477" t="str">
        <f t="shared" si="3"/>
        <v/>
      </c>
      <c r="AM16" s="477" t="str">
        <f t="shared" si="4"/>
        <v/>
      </c>
      <c r="AN16" s="478"/>
      <c r="AO16" s="476" t="str">
        <f t="shared" si="5"/>
        <v/>
      </c>
      <c r="AP16" s="476" t="str">
        <f t="shared" si="6"/>
        <v/>
      </c>
      <c r="AQ16" s="476" t="str">
        <f t="shared" si="7"/>
        <v/>
      </c>
      <c r="AR16" s="478"/>
      <c r="AS16" s="476" t="str">
        <f t="shared" si="24"/>
        <v/>
      </c>
      <c r="AT16" s="476" t="str">
        <f t="shared" si="8"/>
        <v/>
      </c>
      <c r="AU16" s="476" t="str">
        <f>IF(I16="撤去",IF(AND(J16&lt;66,K16&gt;3),11,IF(OR(K16&gt;3,AND(K16&gt;1,L16&gt;1)),11,10)),"")</f>
        <v/>
      </c>
      <c r="AV16" s="478"/>
      <c r="AW16" s="476" t="str">
        <f t="shared" si="10"/>
        <v/>
      </c>
      <c r="AX16" s="476" t="str">
        <f t="shared" si="11"/>
        <v/>
      </c>
      <c r="AY16" s="479" t="str">
        <f t="shared" si="12"/>
        <v/>
      </c>
      <c r="AZ16" s="478"/>
      <c r="BA16" s="476">
        <f t="shared" si="25"/>
        <v>13</v>
      </c>
      <c r="BB16" s="476">
        <f t="shared" si="13"/>
        <v>10</v>
      </c>
      <c r="BC16" s="479">
        <f t="shared" si="14"/>
        <v>10</v>
      </c>
      <c r="BD16" s="478"/>
      <c r="BE16" s="476" t="str">
        <f t="shared" si="26"/>
        <v/>
      </c>
      <c r="BF16" s="476" t="str">
        <f t="shared" si="15"/>
        <v/>
      </c>
      <c r="BG16" s="476" t="str">
        <f t="shared" si="16"/>
        <v/>
      </c>
      <c r="BH16" s="478"/>
      <c r="BI16" s="476" t="str">
        <f t="shared" si="27"/>
        <v/>
      </c>
      <c r="BJ16" s="476" t="str">
        <f t="shared" si="17"/>
        <v/>
      </c>
      <c r="BK16" s="479" t="str">
        <f t="shared" si="18"/>
        <v/>
      </c>
    </row>
    <row r="17" spans="1:63" s="27" customFormat="1" ht="24.95" customHeight="1">
      <c r="A17" s="37">
        <v>6</v>
      </c>
      <c r="B17" s="369" t="s">
        <v>288</v>
      </c>
      <c r="C17" s="829" t="s">
        <v>189</v>
      </c>
      <c r="D17" s="829"/>
      <c r="E17" s="829"/>
      <c r="F17" s="829"/>
      <c r="G17" s="774"/>
      <c r="H17" s="775"/>
      <c r="I17" s="19" t="s">
        <v>190</v>
      </c>
      <c r="J17" s="283">
        <v>66</v>
      </c>
      <c r="K17" s="283">
        <v>2</v>
      </c>
      <c r="L17" s="283"/>
      <c r="M17" s="284">
        <v>1</v>
      </c>
      <c r="N17" s="283">
        <v>160</v>
      </c>
      <c r="O17" s="283">
        <v>1</v>
      </c>
      <c r="P17" s="20" t="s">
        <v>212</v>
      </c>
      <c r="Q17" s="778" t="s">
        <v>50</v>
      </c>
      <c r="R17" s="779"/>
      <c r="S17" s="776">
        <v>44652</v>
      </c>
      <c r="T17" s="777"/>
      <c r="U17" s="38" t="str">
        <f t="shared" si="19"/>
        <v>～</v>
      </c>
      <c r="V17" s="826">
        <v>44681</v>
      </c>
      <c r="W17" s="827"/>
      <c r="X17" s="850">
        <f t="shared" si="20"/>
        <v>44652</v>
      </c>
      <c r="Y17" s="848"/>
      <c r="Z17" s="39" t="str">
        <f t="shared" si="21"/>
        <v>～</v>
      </c>
      <c r="AA17" s="848">
        <f t="shared" si="22"/>
        <v>44681</v>
      </c>
      <c r="AB17" s="849"/>
      <c r="AC17" s="288">
        <f t="shared" si="23"/>
        <v>1</v>
      </c>
      <c r="AE17" s="475" t="str">
        <f t="shared" si="28"/>
        <v/>
      </c>
      <c r="AF17" s="481" t="s">
        <v>50</v>
      </c>
      <c r="AH17" s="474">
        <f t="shared" si="0"/>
        <v>422010</v>
      </c>
      <c r="AJ17" s="476" t="str">
        <f t="shared" si="1"/>
        <v/>
      </c>
      <c r="AK17" s="476" t="str">
        <f t="shared" si="2"/>
        <v/>
      </c>
      <c r="AL17" s="477" t="str">
        <f t="shared" si="3"/>
        <v/>
      </c>
      <c r="AM17" s="477" t="str">
        <f t="shared" si="4"/>
        <v/>
      </c>
      <c r="AN17" s="478"/>
      <c r="AO17" s="476" t="str">
        <f t="shared" si="5"/>
        <v/>
      </c>
      <c r="AP17" s="476" t="str">
        <f t="shared" si="6"/>
        <v/>
      </c>
      <c r="AQ17" s="476" t="str">
        <f t="shared" si="7"/>
        <v/>
      </c>
      <c r="AR17" s="478"/>
      <c r="AS17" s="476" t="str">
        <f t="shared" si="24"/>
        <v/>
      </c>
      <c r="AT17" s="476" t="str">
        <f t="shared" si="8"/>
        <v/>
      </c>
      <c r="AU17" s="476" t="str">
        <f t="shared" ref="AU17:AU21" si="29">IF(I17="撤去",IF(AND(J17&lt;66,K17&gt;3),11,IF(OR(K17&gt;3,AND(K17&gt;1,L17&gt;1)),11,10)),"")</f>
        <v/>
      </c>
      <c r="AV17" s="478"/>
      <c r="AW17" s="476" t="str">
        <f t="shared" si="10"/>
        <v/>
      </c>
      <c r="AX17" s="476" t="str">
        <f t="shared" si="11"/>
        <v/>
      </c>
      <c r="AY17" s="479" t="str">
        <f t="shared" si="12"/>
        <v/>
      </c>
      <c r="AZ17" s="478"/>
      <c r="BA17" s="476" t="str">
        <f t="shared" si="25"/>
        <v/>
      </c>
      <c r="BB17" s="476" t="str">
        <f t="shared" si="13"/>
        <v/>
      </c>
      <c r="BC17" s="479" t="str">
        <f t="shared" si="14"/>
        <v/>
      </c>
      <c r="BD17" s="478"/>
      <c r="BE17" s="476" t="str">
        <f t="shared" si="26"/>
        <v/>
      </c>
      <c r="BF17" s="476" t="str">
        <f t="shared" si="15"/>
        <v/>
      </c>
      <c r="BG17" s="476" t="str">
        <f t="shared" si="16"/>
        <v/>
      </c>
      <c r="BH17" s="478"/>
      <c r="BI17" s="476">
        <f t="shared" si="27"/>
        <v>42</v>
      </c>
      <c r="BJ17" s="476">
        <f t="shared" si="17"/>
        <v>20</v>
      </c>
      <c r="BK17" s="479">
        <f t="shared" si="18"/>
        <v>10</v>
      </c>
    </row>
    <row r="18" spans="1:63" s="27" customFormat="1" ht="24.95" customHeight="1">
      <c r="A18" s="37">
        <v>7</v>
      </c>
      <c r="B18" s="369" t="s">
        <v>288</v>
      </c>
      <c r="C18" s="829" t="s">
        <v>320</v>
      </c>
      <c r="D18" s="829"/>
      <c r="E18" s="829"/>
      <c r="F18" s="829"/>
      <c r="G18" s="774"/>
      <c r="H18" s="775"/>
      <c r="I18" s="19" t="s">
        <v>54</v>
      </c>
      <c r="J18" s="283">
        <v>33</v>
      </c>
      <c r="K18" s="283">
        <v>1</v>
      </c>
      <c r="L18" s="283">
        <v>1</v>
      </c>
      <c r="M18" s="284">
        <v>0.5</v>
      </c>
      <c r="N18" s="283">
        <v>240</v>
      </c>
      <c r="O18" s="283">
        <v>1</v>
      </c>
      <c r="P18" s="20" t="s">
        <v>36</v>
      </c>
      <c r="Q18" s="778" t="s">
        <v>324</v>
      </c>
      <c r="R18" s="779"/>
      <c r="S18" s="776">
        <v>44682</v>
      </c>
      <c r="T18" s="777"/>
      <c r="U18" s="38" t="str">
        <f t="shared" si="19"/>
        <v>～</v>
      </c>
      <c r="V18" s="826">
        <v>44865</v>
      </c>
      <c r="W18" s="827"/>
      <c r="X18" s="850">
        <f>S18</f>
        <v>44682</v>
      </c>
      <c r="Y18" s="848"/>
      <c r="Z18" s="39" t="str">
        <f t="shared" si="21"/>
        <v>～</v>
      </c>
      <c r="AA18" s="848">
        <f>V18</f>
        <v>44865</v>
      </c>
      <c r="AB18" s="849"/>
      <c r="AC18" s="288">
        <f t="shared" si="23"/>
        <v>6</v>
      </c>
      <c r="AE18" s="475" t="str">
        <f t="shared" si="28"/>
        <v/>
      </c>
      <c r="AH18" s="474">
        <f t="shared" si="0"/>
        <v>111110</v>
      </c>
      <c r="AJ18" s="476">
        <f t="shared" si="1"/>
        <v>11</v>
      </c>
      <c r="AK18" s="476">
        <f t="shared" si="2"/>
        <v>1</v>
      </c>
      <c r="AL18" s="477">
        <f t="shared" si="3"/>
        <v>1</v>
      </c>
      <c r="AM18" s="477">
        <f t="shared" si="4"/>
        <v>10</v>
      </c>
      <c r="AN18" s="478"/>
      <c r="AO18" s="476" t="str">
        <f t="shared" si="5"/>
        <v/>
      </c>
      <c r="AP18" s="476" t="str">
        <f t="shared" si="6"/>
        <v/>
      </c>
      <c r="AQ18" s="476" t="str">
        <f t="shared" si="7"/>
        <v/>
      </c>
      <c r="AR18" s="478"/>
      <c r="AS18" s="476" t="str">
        <f t="shared" si="24"/>
        <v/>
      </c>
      <c r="AT18" s="476" t="str">
        <f t="shared" si="8"/>
        <v/>
      </c>
      <c r="AU18" s="476" t="str">
        <f t="shared" si="29"/>
        <v/>
      </c>
      <c r="AV18" s="478"/>
      <c r="AW18" s="476" t="str">
        <f t="shared" si="10"/>
        <v/>
      </c>
      <c r="AX18" s="476" t="str">
        <f t="shared" si="11"/>
        <v/>
      </c>
      <c r="AY18" s="479" t="str">
        <f t="shared" si="12"/>
        <v/>
      </c>
      <c r="AZ18" s="478"/>
      <c r="BA18" s="476" t="str">
        <f t="shared" si="25"/>
        <v/>
      </c>
      <c r="BB18" s="476" t="str">
        <f t="shared" si="13"/>
        <v/>
      </c>
      <c r="BC18" s="479" t="str">
        <f t="shared" si="14"/>
        <v/>
      </c>
      <c r="BD18" s="478"/>
      <c r="BE18" s="476" t="str">
        <f t="shared" si="26"/>
        <v/>
      </c>
      <c r="BF18" s="476" t="str">
        <f t="shared" si="15"/>
        <v/>
      </c>
      <c r="BG18" s="476" t="str">
        <f t="shared" si="16"/>
        <v/>
      </c>
      <c r="BH18" s="478"/>
      <c r="BI18" s="476" t="str">
        <f t="shared" si="27"/>
        <v/>
      </c>
      <c r="BJ18" s="476" t="str">
        <f t="shared" si="17"/>
        <v/>
      </c>
      <c r="BK18" s="479" t="str">
        <f t="shared" si="18"/>
        <v/>
      </c>
    </row>
    <row r="19" spans="1:63" s="27" customFormat="1" ht="24.95" customHeight="1">
      <c r="A19" s="37">
        <v>8</v>
      </c>
      <c r="B19" s="369" t="s">
        <v>19</v>
      </c>
      <c r="C19" s="829" t="s">
        <v>321</v>
      </c>
      <c r="D19" s="829"/>
      <c r="E19" s="829"/>
      <c r="F19" s="829"/>
      <c r="G19" s="774"/>
      <c r="H19" s="775"/>
      <c r="I19" s="19" t="s">
        <v>323</v>
      </c>
      <c r="J19" s="283">
        <v>154</v>
      </c>
      <c r="K19" s="283">
        <v>2</v>
      </c>
      <c r="L19" s="283">
        <v>7</v>
      </c>
      <c r="M19" s="284">
        <v>4</v>
      </c>
      <c r="N19" s="283">
        <v>60</v>
      </c>
      <c r="O19" s="283">
        <v>1</v>
      </c>
      <c r="P19" s="20"/>
      <c r="Q19" s="778" t="s">
        <v>324</v>
      </c>
      <c r="R19" s="779"/>
      <c r="S19" s="776">
        <v>44866</v>
      </c>
      <c r="T19" s="777"/>
      <c r="U19" s="38" t="str">
        <f t="shared" si="19"/>
        <v>～</v>
      </c>
      <c r="V19" s="826">
        <v>44915</v>
      </c>
      <c r="W19" s="827"/>
      <c r="X19" s="850">
        <f>S19</f>
        <v>44866</v>
      </c>
      <c r="Y19" s="848"/>
      <c r="Z19" s="39" t="str">
        <f t="shared" si="21"/>
        <v>～</v>
      </c>
      <c r="AA19" s="848">
        <f>V19</f>
        <v>44915</v>
      </c>
      <c r="AB19" s="849"/>
      <c r="AC19" s="288">
        <f t="shared" si="23"/>
        <v>2</v>
      </c>
      <c r="AE19" s="475" t="str">
        <f t="shared" si="28"/>
        <v/>
      </c>
      <c r="AH19" s="474">
        <f t="shared" si="0"/>
        <v>200040</v>
      </c>
      <c r="AJ19" s="476" t="str">
        <f t="shared" si="1"/>
        <v/>
      </c>
      <c r="AK19" s="476" t="str">
        <f t="shared" si="2"/>
        <v/>
      </c>
      <c r="AL19" s="477" t="str">
        <f t="shared" si="3"/>
        <v/>
      </c>
      <c r="AM19" s="477" t="str">
        <f t="shared" si="4"/>
        <v/>
      </c>
      <c r="AN19" s="478"/>
      <c r="AO19" s="476" t="str">
        <f t="shared" si="5"/>
        <v/>
      </c>
      <c r="AP19" s="476" t="str">
        <f t="shared" si="6"/>
        <v/>
      </c>
      <c r="AQ19" s="476" t="str">
        <f t="shared" si="7"/>
        <v/>
      </c>
      <c r="AR19" s="478"/>
      <c r="AS19" s="476" t="str">
        <f t="shared" si="24"/>
        <v/>
      </c>
      <c r="AT19" s="476" t="str">
        <f t="shared" si="8"/>
        <v/>
      </c>
      <c r="AU19" s="476" t="str">
        <f t="shared" si="29"/>
        <v/>
      </c>
      <c r="AV19" s="478"/>
      <c r="AW19" s="476" t="str">
        <f t="shared" si="10"/>
        <v/>
      </c>
      <c r="AX19" s="476" t="str">
        <f t="shared" si="11"/>
        <v/>
      </c>
      <c r="AY19" s="479" t="str">
        <f t="shared" si="12"/>
        <v/>
      </c>
      <c r="AZ19" s="478"/>
      <c r="BA19" s="476" t="str">
        <f t="shared" si="25"/>
        <v/>
      </c>
      <c r="BB19" s="476" t="str">
        <f t="shared" si="13"/>
        <v/>
      </c>
      <c r="BC19" s="479" t="str">
        <f t="shared" si="14"/>
        <v/>
      </c>
      <c r="BD19" s="478"/>
      <c r="BE19" s="476" t="str">
        <f t="shared" si="26"/>
        <v/>
      </c>
      <c r="BF19" s="476" t="str">
        <f t="shared" si="15"/>
        <v/>
      </c>
      <c r="BG19" s="476" t="str">
        <f t="shared" si="16"/>
        <v/>
      </c>
      <c r="BH19" s="478"/>
      <c r="BI19" s="476" t="str">
        <f t="shared" si="27"/>
        <v/>
      </c>
      <c r="BJ19" s="476" t="str">
        <f t="shared" si="17"/>
        <v/>
      </c>
      <c r="BK19" s="479" t="str">
        <f t="shared" si="18"/>
        <v/>
      </c>
    </row>
    <row r="20" spans="1:63" s="27" customFormat="1" ht="24.95" customHeight="1">
      <c r="A20" s="37">
        <v>9</v>
      </c>
      <c r="B20" s="369" t="s">
        <v>288</v>
      </c>
      <c r="C20" s="829" t="s">
        <v>322</v>
      </c>
      <c r="D20" s="829"/>
      <c r="E20" s="829"/>
      <c r="F20" s="829"/>
      <c r="G20" s="774"/>
      <c r="H20" s="775"/>
      <c r="I20" s="19" t="s">
        <v>56</v>
      </c>
      <c r="J20" s="283">
        <v>33</v>
      </c>
      <c r="K20" s="283">
        <v>2</v>
      </c>
      <c r="L20" s="283"/>
      <c r="M20" s="284">
        <v>1.8</v>
      </c>
      <c r="N20" s="283">
        <v>240</v>
      </c>
      <c r="O20" s="283">
        <v>1</v>
      </c>
      <c r="P20" s="20" t="s">
        <v>278</v>
      </c>
      <c r="Q20" s="778" t="s">
        <v>324</v>
      </c>
      <c r="R20" s="779"/>
      <c r="S20" s="776">
        <v>44958</v>
      </c>
      <c r="T20" s="777"/>
      <c r="U20" s="38" t="str">
        <f t="shared" si="19"/>
        <v>～</v>
      </c>
      <c r="V20" s="826">
        <v>45077</v>
      </c>
      <c r="W20" s="827"/>
      <c r="X20" s="850">
        <f t="shared" si="20"/>
        <v>44958</v>
      </c>
      <c r="Y20" s="848"/>
      <c r="Z20" s="39" t="str">
        <f t="shared" si="21"/>
        <v>～</v>
      </c>
      <c r="AA20" s="848">
        <f t="shared" si="22"/>
        <v>45077</v>
      </c>
      <c r="AB20" s="849"/>
      <c r="AC20" s="288">
        <f t="shared" si="23"/>
        <v>4</v>
      </c>
      <c r="AE20" s="475" t="str">
        <f t="shared" si="28"/>
        <v/>
      </c>
      <c r="AH20" s="474">
        <f t="shared" si="0"/>
        <v>322010</v>
      </c>
      <c r="AJ20" s="476" t="str">
        <f t="shared" si="1"/>
        <v/>
      </c>
      <c r="AK20" s="476" t="str">
        <f t="shared" si="2"/>
        <v/>
      </c>
      <c r="AL20" s="477" t="str">
        <f t="shared" si="3"/>
        <v/>
      </c>
      <c r="AM20" s="477" t="str">
        <f>IF(OR(I20="新設",I20="建替"),IF(J20&gt;=110,11,IF(J20&lt;=66,10,10)+IF(OR(AND(K20=1,O20&gt;=2,OR(P20="多導体",P20="66kV相当")),AND(K20&gt;=2,OR(P20="66kV相当",P20="活線近接",P20="市街地")),AND(J20&gt;=66,K20=2,L20&gt;=2),AND(J20&gt;=66,K20&gt;=4)),1,0)),"")</f>
        <v/>
      </c>
      <c r="AN20" s="478"/>
      <c r="AO20" s="476">
        <f t="shared" si="5"/>
        <v>32</v>
      </c>
      <c r="AP20" s="476">
        <f t="shared" si="6"/>
        <v>20</v>
      </c>
      <c r="AQ20" s="476">
        <f t="shared" si="7"/>
        <v>10</v>
      </c>
      <c r="AR20" s="478"/>
      <c r="AS20" s="476" t="str">
        <f t="shared" si="24"/>
        <v/>
      </c>
      <c r="AT20" s="476" t="str">
        <f t="shared" si="8"/>
        <v/>
      </c>
      <c r="AU20" s="476" t="str">
        <f t="shared" si="29"/>
        <v/>
      </c>
      <c r="AV20" s="478"/>
      <c r="AW20" s="476" t="str">
        <f t="shared" si="10"/>
        <v/>
      </c>
      <c r="AX20" s="476" t="str">
        <f t="shared" si="11"/>
        <v/>
      </c>
      <c r="AY20" s="479" t="str">
        <f t="shared" si="12"/>
        <v/>
      </c>
      <c r="AZ20" s="478"/>
      <c r="BA20" s="476" t="str">
        <f t="shared" si="25"/>
        <v/>
      </c>
      <c r="BB20" s="476" t="str">
        <f t="shared" si="13"/>
        <v/>
      </c>
      <c r="BC20" s="479" t="str">
        <f t="shared" si="14"/>
        <v/>
      </c>
      <c r="BD20" s="478"/>
      <c r="BE20" s="476" t="str">
        <f t="shared" si="26"/>
        <v/>
      </c>
      <c r="BF20" s="476" t="str">
        <f t="shared" si="15"/>
        <v/>
      </c>
      <c r="BG20" s="476" t="str">
        <f t="shared" si="16"/>
        <v/>
      </c>
      <c r="BH20" s="478"/>
      <c r="BI20" s="476" t="str">
        <f t="shared" si="27"/>
        <v/>
      </c>
      <c r="BJ20" s="476" t="str">
        <f t="shared" si="17"/>
        <v/>
      </c>
      <c r="BK20" s="479" t="str">
        <f t="shared" si="18"/>
        <v/>
      </c>
    </row>
    <row r="21" spans="1:63" s="27" customFormat="1" ht="24.95" customHeight="1">
      <c r="A21" s="40">
        <v>10</v>
      </c>
      <c r="B21" s="370"/>
      <c r="C21" s="830"/>
      <c r="D21" s="830"/>
      <c r="E21" s="830"/>
      <c r="F21" s="830"/>
      <c r="G21" s="840"/>
      <c r="H21" s="841"/>
      <c r="I21" s="21"/>
      <c r="J21" s="285"/>
      <c r="K21" s="285"/>
      <c r="L21" s="285"/>
      <c r="M21" s="286"/>
      <c r="N21" s="285"/>
      <c r="O21" s="285"/>
      <c r="P21" s="22"/>
      <c r="Q21" s="810"/>
      <c r="R21" s="811"/>
      <c r="S21" s="790"/>
      <c r="T21" s="791"/>
      <c r="U21" s="41" t="str">
        <f t="shared" si="19"/>
        <v/>
      </c>
      <c r="V21" s="851"/>
      <c r="W21" s="852"/>
      <c r="X21" s="853">
        <f t="shared" si="20"/>
        <v>0</v>
      </c>
      <c r="Y21" s="854"/>
      <c r="Z21" s="42" t="str">
        <f t="shared" si="21"/>
        <v/>
      </c>
      <c r="AA21" s="854">
        <f t="shared" si="22"/>
        <v>0</v>
      </c>
      <c r="AB21" s="855"/>
      <c r="AC21" s="289" t="str">
        <f>IF(S21="","",IF(V21="","",DATEDIF(S21,V21,"M")+1))</f>
        <v/>
      </c>
      <c r="AE21" s="475" t="str">
        <f t="shared" si="28"/>
        <v/>
      </c>
      <c r="AH21" s="474" t="str">
        <f t="shared" si="0"/>
        <v/>
      </c>
      <c r="AJ21" s="476" t="str">
        <f t="shared" si="1"/>
        <v/>
      </c>
      <c r="AK21" s="476" t="str">
        <f t="shared" si="2"/>
        <v/>
      </c>
      <c r="AL21" s="477" t="str">
        <f t="shared" si="3"/>
        <v/>
      </c>
      <c r="AM21" s="477" t="str">
        <f>IF(OR(I21="新設",I21="建替"),IF(J21&gt;=110,11,IF(J21&lt;=66,10,10)+IF(OR(AND(K21=1,O21&gt;=2,OR(P21="多導体",P21="66kV相当")),AND(K21&gt;=2,OR(P21="66kV相当",P21="活線近接",P21="市街地")),AND(J21&gt;=66,K21=2,L21&gt;=2),AND(J21&gt;=66,K21&gt;=4)),1,0)),"")</f>
        <v/>
      </c>
      <c r="AN21" s="478"/>
      <c r="AO21" s="476" t="str">
        <f t="shared" si="5"/>
        <v/>
      </c>
      <c r="AP21" s="476" t="str">
        <f t="shared" si="6"/>
        <v/>
      </c>
      <c r="AQ21" s="476" t="str">
        <f t="shared" si="7"/>
        <v/>
      </c>
      <c r="AR21" s="478"/>
      <c r="AS21" s="476" t="str">
        <f t="shared" si="24"/>
        <v/>
      </c>
      <c r="AT21" s="476" t="str">
        <f t="shared" si="8"/>
        <v/>
      </c>
      <c r="AU21" s="476" t="str">
        <f t="shared" si="29"/>
        <v/>
      </c>
      <c r="AV21" s="478"/>
      <c r="AW21" s="476" t="str">
        <f t="shared" si="10"/>
        <v/>
      </c>
      <c r="AX21" s="476" t="str">
        <f t="shared" si="11"/>
        <v/>
      </c>
      <c r="AY21" s="479" t="str">
        <f t="shared" si="12"/>
        <v/>
      </c>
      <c r="AZ21" s="478"/>
      <c r="BA21" s="476" t="str">
        <f t="shared" si="25"/>
        <v/>
      </c>
      <c r="BB21" s="476" t="str">
        <f t="shared" si="13"/>
        <v/>
      </c>
      <c r="BC21" s="479" t="str">
        <f t="shared" si="14"/>
        <v/>
      </c>
      <c r="BD21" s="478"/>
      <c r="BE21" s="476" t="str">
        <f t="shared" si="26"/>
        <v/>
      </c>
      <c r="BF21" s="476" t="str">
        <f t="shared" si="15"/>
        <v/>
      </c>
      <c r="BG21" s="476" t="str">
        <f t="shared" si="16"/>
        <v/>
      </c>
      <c r="BH21" s="478"/>
      <c r="BI21" s="476" t="str">
        <f t="shared" si="27"/>
        <v/>
      </c>
      <c r="BJ21" s="476" t="str">
        <f t="shared" si="17"/>
        <v/>
      </c>
      <c r="BK21" s="479" t="str">
        <f t="shared" si="18"/>
        <v/>
      </c>
    </row>
    <row r="22" spans="1:63" s="27" customFormat="1" ht="21" customHeight="1">
      <c r="S22" s="792" t="s">
        <v>159</v>
      </c>
      <c r="T22" s="793"/>
      <c r="U22" s="793"/>
      <c r="V22" s="793"/>
      <c r="W22" s="793"/>
      <c r="X22" s="793"/>
      <c r="Y22" s="793"/>
      <c r="Z22" s="793"/>
      <c r="AA22" s="793"/>
      <c r="AB22" s="794"/>
      <c r="AC22" s="290" t="str">
        <f>IF(B3="上級現場代理人",SUM(AC12:AC21),"")</f>
        <v/>
      </c>
      <c r="AE22" s="475" t="str">
        <f>IF(V22="","",IF(AND(S20&lt;=S22,V20&gt;=S22,S20&lt;=V22,V20&gt;=V22,S21&lt;=S22,V21&gt;=S22,S21&lt;=V22,V21&gt;=V22),"上記の期間と重複あり",""))</f>
        <v/>
      </c>
      <c r="AH22" s="482"/>
      <c r="AJ22" s="482"/>
      <c r="AK22" s="482"/>
      <c r="AL22" s="482"/>
      <c r="AM22" s="482"/>
      <c r="AN22" s="1"/>
      <c r="AO22" s="482"/>
      <c r="AP22" s="482"/>
      <c r="AQ22" s="482"/>
      <c r="AR22" s="1"/>
      <c r="AS22" s="482"/>
      <c r="AT22" s="482"/>
      <c r="AU22" s="482"/>
      <c r="AV22" s="1"/>
      <c r="AW22" s="482"/>
      <c r="AX22" s="482"/>
      <c r="AY22" s="482"/>
      <c r="AZ22" s="1"/>
      <c r="BA22" s="482"/>
      <c r="BB22" s="482"/>
      <c r="BC22" s="482"/>
      <c r="BD22" s="1"/>
      <c r="BE22" s="482"/>
      <c r="BF22" s="482"/>
      <c r="BG22" s="482"/>
      <c r="BH22" s="1"/>
      <c r="BI22" s="482"/>
      <c r="BJ22" s="482"/>
      <c r="BK22" s="482"/>
    </row>
    <row r="23" spans="1:63" s="27" customFormat="1" ht="21" customHeight="1">
      <c r="AE23" s="483"/>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s="27" customFormat="1" ht="21" customHeight="1">
      <c r="AE24" s="48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s="27" customFormat="1" ht="21" customHeight="1">
      <c r="A25" s="29" t="s">
        <v>58</v>
      </c>
      <c r="H25" s="29" t="s">
        <v>165</v>
      </c>
      <c r="AE25" s="483"/>
      <c r="AH25" s="48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s="27" customFormat="1" ht="21" customHeight="1">
      <c r="A26" s="828" t="s">
        <v>45</v>
      </c>
      <c r="B26" s="820" t="s">
        <v>93</v>
      </c>
      <c r="C26" s="828" t="s">
        <v>16</v>
      </c>
      <c r="D26" s="792" t="s">
        <v>20</v>
      </c>
      <c r="E26" s="794"/>
      <c r="F26" s="823" t="s">
        <v>22</v>
      </c>
      <c r="G26" s="823"/>
      <c r="H26" s="823" t="s">
        <v>24</v>
      </c>
      <c r="I26" s="823"/>
      <c r="J26" s="823" t="s">
        <v>25</v>
      </c>
      <c r="K26" s="823"/>
      <c r="L26" s="820" t="s">
        <v>31</v>
      </c>
      <c r="M26" s="820" t="s">
        <v>188</v>
      </c>
      <c r="N26" s="820" t="s">
        <v>86</v>
      </c>
      <c r="O26" s="806" t="s">
        <v>84</v>
      </c>
      <c r="P26" s="792" t="s">
        <v>32</v>
      </c>
      <c r="Q26" s="793"/>
      <c r="R26" s="793"/>
      <c r="S26" s="793"/>
      <c r="T26" s="794"/>
      <c r="W26" s="795" t="s">
        <v>209</v>
      </c>
      <c r="X26" s="796"/>
      <c r="Y26" s="796"/>
      <c r="Z26" s="797"/>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s="27" customFormat="1" ht="21" customHeight="1">
      <c r="A27" s="823"/>
      <c r="B27" s="822"/>
      <c r="C27" s="823"/>
      <c r="D27" s="816" t="s">
        <v>21</v>
      </c>
      <c r="E27" s="834" t="s">
        <v>3</v>
      </c>
      <c r="F27" s="816" t="s">
        <v>6</v>
      </c>
      <c r="G27" s="818" t="s">
        <v>30</v>
      </c>
      <c r="H27" s="816" t="s">
        <v>5</v>
      </c>
      <c r="I27" s="818" t="s">
        <v>29</v>
      </c>
      <c r="J27" s="816" t="s">
        <v>26</v>
      </c>
      <c r="K27" s="818" t="s">
        <v>28</v>
      </c>
      <c r="L27" s="822"/>
      <c r="M27" s="822"/>
      <c r="N27" s="821"/>
      <c r="O27" s="815"/>
      <c r="P27" s="43" t="s">
        <v>66</v>
      </c>
      <c r="Q27" s="44" t="s">
        <v>85</v>
      </c>
      <c r="R27" s="804" t="s">
        <v>87</v>
      </c>
      <c r="S27" s="805"/>
      <c r="T27" s="806"/>
      <c r="W27" s="798"/>
      <c r="X27" s="799"/>
      <c r="Y27" s="799"/>
      <c r="Z27" s="800"/>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s="27" customFormat="1" ht="21" customHeight="1">
      <c r="A28" s="823"/>
      <c r="B28" s="833"/>
      <c r="C28" s="823"/>
      <c r="D28" s="817"/>
      <c r="E28" s="819"/>
      <c r="F28" s="817"/>
      <c r="G28" s="819"/>
      <c r="H28" s="817"/>
      <c r="I28" s="819"/>
      <c r="J28" s="817"/>
      <c r="K28" s="819"/>
      <c r="L28" s="45" t="s">
        <v>27</v>
      </c>
      <c r="M28" s="46" t="s">
        <v>46</v>
      </c>
      <c r="N28" s="45" t="s">
        <v>33</v>
      </c>
      <c r="O28" s="809"/>
      <c r="P28" s="47">
        <f>SUM(P29:P38)</f>
        <v>304</v>
      </c>
      <c r="Q28" s="48">
        <f>IF(SUM(Q29:Q38)&gt;96,96,SUM(Q29:Q38))</f>
        <v>90</v>
      </c>
      <c r="R28" s="807"/>
      <c r="S28" s="808"/>
      <c r="T28" s="809"/>
      <c r="W28" s="801"/>
      <c r="X28" s="802"/>
      <c r="Y28" s="802"/>
      <c r="Z28" s="803"/>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s="27" customFormat="1" ht="21" customHeight="1">
      <c r="A29" s="34">
        <v>1</v>
      </c>
      <c r="B29" s="281">
        <f>IF(B$3="上級現場代理人","",AH12)</f>
        <v>132111</v>
      </c>
      <c r="C29" s="49" t="str">
        <f>IF($B29="","",VLOOKUP($B29,別紙_工事規模パターン!$A$7:$K$66,2,FALSE))</f>
        <v>新設･建替</v>
      </c>
      <c r="D29" s="371" t="str">
        <f>IF($B29="","",VLOOKUP($B29,別紙_工事規模パターン!$A$7:$K$69,3,FALSE))</f>
        <v>110kV以上</v>
      </c>
      <c r="E29" s="51" t="str">
        <f>IF($B29="","",VLOOKUP($B29,別紙_工事規模パターン!$A$7:$K$69,4,FALSE))</f>
        <v>２回線以上</v>
      </c>
      <c r="F29" s="50" t="str">
        <f>IF($B29="","",VLOOKUP($B29,別紙_工事規模パターン!$A$7:$K$69,5,FALSE))</f>
        <v>１基</v>
      </c>
      <c r="G29" s="51">
        <f>IF($B29="","",VLOOKUP($B29,別紙_工事規模パターン!$A$7:$K$69,6,FALSE))</f>
        <v>3</v>
      </c>
      <c r="H29" s="462">
        <f>IF($B29="","",VLOOKUP($B29,別紙_工事規模パターン!$A$7:$K$69,7,FALSE))</f>
        <v>0</v>
      </c>
      <c r="I29" s="51">
        <f>IF($B29="","",VLOOKUP($B29,別紙_工事規模パターン!$A$7:$K$69,8,FALSE))</f>
        <v>5</v>
      </c>
      <c r="J29" s="292" t="str">
        <f>IF($B29="","",IF(VLOOKUP($A29,$A$12:$AC$21,16,FALSE)="","",VLOOKUP($A29,$A$12:$AC$21,16,FALSE)))</f>
        <v>多導体</v>
      </c>
      <c r="K29" s="51">
        <f>IF($B29="","",IF($J29="","",2))</f>
        <v>2</v>
      </c>
      <c r="L29" s="53">
        <f>IF($B29="","",IF(SUM(G29,I29,K29)&gt;8,8,SUM(G29,I29,K29)))</f>
        <v>8</v>
      </c>
      <c r="M29" s="53">
        <f>IF($B29="","",IF(VLOOKUP($A29,$A$12:$AC$21,29,FALSE)="","",VLOOKUP($A29,$A$12:$AC$21,29,FALSE)))</f>
        <v>26</v>
      </c>
      <c r="N29" s="53">
        <f>IF($B29="","",L29*M29)</f>
        <v>208</v>
      </c>
      <c r="O29" s="53" t="str">
        <f>IF($B29="","",VLOOKUP($B29,別紙_工事規模パターン!$A$7:$K$69,10,FALSE))</f>
        <v>無制限</v>
      </c>
      <c r="P29" s="52">
        <f>IF($O29=$P$27,$N29,0)</f>
        <v>208</v>
      </c>
      <c r="Q29" s="51">
        <f>IF($O29=$Q$27,$N29,0)</f>
        <v>0</v>
      </c>
      <c r="R29" s="780">
        <f>SUM(P28:Q28)</f>
        <v>394</v>
      </c>
      <c r="S29" s="781"/>
      <c r="T29" s="782"/>
      <c r="W29" s="780" t="str">
        <f>IF($B$3="上級現場代理人","",IF($R$29&gt;=192,"申請ＯＫ","申請　✖"))</f>
        <v>申請ＯＫ</v>
      </c>
      <c r="X29" s="781"/>
      <c r="Y29" s="781"/>
      <c r="Z29" s="782"/>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s="27" customFormat="1" ht="21" customHeight="1">
      <c r="A30" s="37">
        <v>2</v>
      </c>
      <c r="B30" s="283">
        <f t="shared" ref="B30:B38" si="30">IF(B$3="上級現場代理人","",AH13)</f>
        <v>322020</v>
      </c>
      <c r="C30" s="54" t="str">
        <f>IF($B30="","",VLOOKUP($B30,別紙_工事規模パターン!$A$7:$K$66,2,FALSE))</f>
        <v>電線張替</v>
      </c>
      <c r="D30" s="372" t="str">
        <f>IF($B30="","",VLOOKUP($B30,別紙_工事規模パターン!$A$7:$K$69,3,FALSE))</f>
        <v>66kV以上</v>
      </c>
      <c r="E30" s="56" t="str">
        <f>IF($B30="","",VLOOKUP($B30,別紙_工事規模パターン!$A$7:$K$69,4,FALSE))</f>
        <v>２回線</v>
      </c>
      <c r="F30" s="55">
        <f>IF($B30="","",VLOOKUP($B30,別紙_工事規模パターン!$A$7:$K$69,5,FALSE))</f>
        <v>0</v>
      </c>
      <c r="G30" s="56">
        <f>IF($B30="","",VLOOKUP($B30,別紙_工事規模パターン!$A$7:$K$69,6,FALSE))</f>
        <v>0</v>
      </c>
      <c r="H30" s="462" t="str">
        <f>IF($B30="","",VLOOKUP($B30,別紙_工事規模パターン!$A$7:$K$69,7,FALSE))</f>
        <v>２km以上</v>
      </c>
      <c r="I30" s="56">
        <f>IF($B30="","",VLOOKUP($B30,別紙_工事規模パターン!$A$7:$K$69,8,FALSE))</f>
        <v>8</v>
      </c>
      <c r="J30" s="293" t="str">
        <f t="shared" ref="J30:J38" si="31">IF($B30="","",IF(VLOOKUP($A30,$A$12:$AC$21,16,FALSE)="","",VLOOKUP($A30,$A$12:$AC$21,16,FALSE)))</f>
        <v/>
      </c>
      <c r="K30" s="56" t="str">
        <f t="shared" ref="K30:K38" si="32">IF($B30="","",IF($J30="","",2))</f>
        <v/>
      </c>
      <c r="L30" s="58">
        <f t="shared" ref="L30:L38" si="33">IF($B30="","",IF(SUM(G30,I30,K30)&gt;8,8,SUM(G30,I30,K30)))</f>
        <v>8</v>
      </c>
      <c r="M30" s="58">
        <f t="shared" ref="M30:M38" si="34">IF($B30="","",IF(VLOOKUP($A30,$A$12:$AC$21,29,FALSE)="","",VLOOKUP($A30,$A$12:$AC$21,29,FALSE)))</f>
        <v>1</v>
      </c>
      <c r="N30" s="58">
        <f t="shared" ref="N30:N38" si="35">IF($B30="","",L30*M30)</f>
        <v>8</v>
      </c>
      <c r="O30" s="58" t="str">
        <f>IF($B30="","",VLOOKUP($B30,別紙_工事規模パターン!$A$7:$K$69,10,FALSE))</f>
        <v>P96制限</v>
      </c>
      <c r="P30" s="57">
        <f t="shared" ref="P30:P38" si="36">IF($O30=$P$27,$N30,0)</f>
        <v>0</v>
      </c>
      <c r="Q30" s="56">
        <f>IF($O30=$Q$27,$N30,0)</f>
        <v>8</v>
      </c>
      <c r="R30" s="783"/>
      <c r="S30" s="784"/>
      <c r="T30" s="785"/>
      <c r="W30" s="783"/>
      <c r="X30" s="784"/>
      <c r="Y30" s="784"/>
      <c r="Z30" s="785"/>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s="27" customFormat="1" ht="21" customHeight="1">
      <c r="A31" s="37">
        <v>3</v>
      </c>
      <c r="B31" s="283">
        <f t="shared" si="30"/>
        <v>421210</v>
      </c>
      <c r="C31" s="54" t="str">
        <f>IF($B31="","",VLOOKUP($B31,別紙_工事規模パターン!$A$7:$K$66,2,FALSE))</f>
        <v>撤去</v>
      </c>
      <c r="D31" s="372" t="str">
        <f>IF($B31="","",VLOOKUP($B31,別紙_工事規模パターン!$A$7:$K$69,3,FALSE))</f>
        <v>66kV以上</v>
      </c>
      <c r="E31" s="56" t="str">
        <f>IF($B31="","",VLOOKUP($B31,別紙_工事規模パターン!$A$7:$K$69,4,FALSE))</f>
        <v>１回線</v>
      </c>
      <c r="F31" s="55" t="str">
        <f>IF($B31="","",VLOOKUP($B31,別紙_工事規模パターン!$A$7:$K$69,5,FALSE))</f>
        <v>２基以上</v>
      </c>
      <c r="G31" s="56">
        <f>IF($B31="","",VLOOKUP($B31,別紙_工事規模パターン!$A$7:$K$69,6,FALSE))</f>
        <v>2</v>
      </c>
      <c r="H31" s="462">
        <f>IF($B31="","",VLOOKUP($B31,別紙_工事規模パターン!$A$7:$K$69,7,FALSE))</f>
        <v>0</v>
      </c>
      <c r="I31" s="56">
        <f>IF($B31="","",VLOOKUP($B31,別紙_工事規模パターン!$A$7:$K$69,8,FALSE))</f>
        <v>2</v>
      </c>
      <c r="J31" s="293" t="str">
        <f t="shared" si="31"/>
        <v/>
      </c>
      <c r="K31" s="56" t="str">
        <f t="shared" si="32"/>
        <v/>
      </c>
      <c r="L31" s="58">
        <f t="shared" si="33"/>
        <v>4</v>
      </c>
      <c r="M31" s="58">
        <f t="shared" si="34"/>
        <v>1</v>
      </c>
      <c r="N31" s="58">
        <f t="shared" si="35"/>
        <v>4</v>
      </c>
      <c r="O31" s="58" t="str">
        <f>IF($B31="","",VLOOKUP($B31,別紙_工事規模パターン!$A$7:$K$69,10,FALSE))</f>
        <v>P96制限</v>
      </c>
      <c r="P31" s="57">
        <f t="shared" si="36"/>
        <v>0</v>
      </c>
      <c r="Q31" s="56">
        <f>IF($O31=$Q$27,$N31,0)</f>
        <v>4</v>
      </c>
      <c r="R31" s="783"/>
      <c r="S31" s="784"/>
      <c r="T31" s="785"/>
      <c r="W31" s="783"/>
      <c r="X31" s="784"/>
      <c r="Y31" s="784"/>
      <c r="Z31" s="785"/>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s="27" customFormat="1" ht="21" customHeight="1">
      <c r="A32" s="37">
        <v>4</v>
      </c>
      <c r="B32" s="283">
        <f t="shared" si="30"/>
        <v>121211</v>
      </c>
      <c r="C32" s="54" t="str">
        <f>IF($B32="","",VLOOKUP($B32,別紙_工事規模パターン!$A$7:$K$66,2,FALSE))</f>
        <v>新設･建替</v>
      </c>
      <c r="D32" s="372" t="str">
        <f>IF($B32="","",VLOOKUP($B32,別紙_工事規模パターン!$A$7:$K$69,3,FALSE))</f>
        <v>66kV</v>
      </c>
      <c r="E32" s="56" t="str">
        <f>IF($B32="","",VLOOKUP($B32,別紙_工事規模パターン!$A$7:$K$69,4,FALSE))</f>
        <v>１回線</v>
      </c>
      <c r="F32" s="55" t="str">
        <f>IF($B32="","",VLOOKUP($B32,別紙_工事規模パターン!$A$7:$K$69,5,FALSE))</f>
        <v>２基以上</v>
      </c>
      <c r="G32" s="56">
        <f>IF($B32="","",VLOOKUP($B32,別紙_工事規模パターン!$A$7:$K$69,6,FALSE))</f>
        <v>2</v>
      </c>
      <c r="H32" s="462">
        <f>IF($B32="","",VLOOKUP($B32,別紙_工事規模パターン!$A$7:$K$69,7,FALSE))</f>
        <v>0</v>
      </c>
      <c r="I32" s="56">
        <f>IF($B32="","",VLOOKUP($B32,別紙_工事規模パターン!$A$7:$K$69,8,FALSE))</f>
        <v>2</v>
      </c>
      <c r="J32" s="293" t="str">
        <f t="shared" si="31"/>
        <v>多導体</v>
      </c>
      <c r="K32" s="56">
        <f t="shared" si="32"/>
        <v>2</v>
      </c>
      <c r="L32" s="58">
        <f t="shared" si="33"/>
        <v>6</v>
      </c>
      <c r="M32" s="58">
        <f t="shared" si="34"/>
        <v>16</v>
      </c>
      <c r="N32" s="58">
        <f t="shared" si="35"/>
        <v>96</v>
      </c>
      <c r="O32" s="58" t="str">
        <f>IF($B32="","",VLOOKUP($B32,別紙_工事規模パターン!$A$7:$K$69,10,FALSE))</f>
        <v>無制限</v>
      </c>
      <c r="P32" s="57">
        <f t="shared" si="36"/>
        <v>96</v>
      </c>
      <c r="Q32" s="56">
        <f t="shared" ref="Q32:Q38" si="37">IF($O32=$Q$27,$N32,0)</f>
        <v>0</v>
      </c>
      <c r="R32" s="783"/>
      <c r="S32" s="784"/>
      <c r="T32" s="785"/>
      <c r="W32" s="783"/>
      <c r="X32" s="784"/>
      <c r="Y32" s="784"/>
      <c r="Z32" s="785"/>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s="27" customFormat="1" ht="21" customHeight="1">
      <c r="A33" s="37">
        <v>5</v>
      </c>
      <c r="B33" s="283">
        <f t="shared" si="30"/>
        <v>131010</v>
      </c>
      <c r="C33" s="54" t="str">
        <f>IF($B33="","",VLOOKUP($B33,別紙_工事規模パターン!$A$7:$K$66,2,FALSE))</f>
        <v>架線単</v>
      </c>
      <c r="D33" s="372" t="str">
        <f>IF($B33="","",VLOOKUP($B33,別紙_工事規模パターン!$A$7:$K$69,3,FALSE))</f>
        <v>110kV以上</v>
      </c>
      <c r="E33" s="56" t="str">
        <f>IF($B33="","",VLOOKUP($B33,別紙_工事規模パターン!$A$7:$K$69,4,FALSE))</f>
        <v>１回線</v>
      </c>
      <c r="F33" s="55">
        <f>IF($B33="","",VLOOKUP($B33,別紙_工事規模パターン!$A$7:$K$69,5,FALSE))</f>
        <v>0</v>
      </c>
      <c r="G33" s="56">
        <f>IF($B33="","",VLOOKUP($B33,別紙_工事規模パターン!$A$7:$K$69,6,FALSE))</f>
        <v>0</v>
      </c>
      <c r="H33" s="462">
        <f>IF($B33="","",VLOOKUP($B33,別紙_工事規模パターン!$A$7:$K$69,7,FALSE))</f>
        <v>0</v>
      </c>
      <c r="I33" s="56">
        <f>IF($B33="","",VLOOKUP($B33,別紙_工事規模パターン!$A$7:$K$69,8,FALSE))</f>
        <v>3</v>
      </c>
      <c r="J33" s="293" t="str">
        <f t="shared" si="31"/>
        <v>その他特殊</v>
      </c>
      <c r="K33" s="56">
        <f t="shared" si="32"/>
        <v>2</v>
      </c>
      <c r="L33" s="58">
        <f t="shared" si="33"/>
        <v>5</v>
      </c>
      <c r="M33" s="58">
        <f t="shared" si="34"/>
        <v>2</v>
      </c>
      <c r="N33" s="58">
        <f t="shared" si="35"/>
        <v>10</v>
      </c>
      <c r="O33" s="58" t="str">
        <f>IF($B33="","",VLOOKUP($B33,別紙_工事規模パターン!$A$7:$K$69,10,FALSE))</f>
        <v>P96制限</v>
      </c>
      <c r="P33" s="57">
        <f t="shared" si="36"/>
        <v>0</v>
      </c>
      <c r="Q33" s="56">
        <f t="shared" si="37"/>
        <v>10</v>
      </c>
      <c r="R33" s="783"/>
      <c r="S33" s="784"/>
      <c r="T33" s="785"/>
      <c r="W33" s="783"/>
      <c r="X33" s="784"/>
      <c r="Y33" s="784"/>
      <c r="Z33" s="785"/>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s="27" customFormat="1" ht="21" customHeight="1">
      <c r="A34" s="37">
        <v>6</v>
      </c>
      <c r="B34" s="283">
        <f t="shared" si="30"/>
        <v>422010</v>
      </c>
      <c r="C34" s="54" t="str">
        <f>IF($B34="","",VLOOKUP($B34,別紙_工事規模パターン!$A$7:$K$69,2,FALSE))</f>
        <v>撤去架線単</v>
      </c>
      <c r="D34" s="372" t="str">
        <f>IF($B34="","",VLOOKUP($B34,別紙_工事規模パターン!$A$7:$K$69,3,FALSE))</f>
        <v>66kV以上</v>
      </c>
      <c r="E34" s="56" t="str">
        <f>IF($B34="","",VLOOKUP($B34,別紙_工事規模パターン!$A$7:$K$69,4,FALSE))</f>
        <v>２回線</v>
      </c>
      <c r="F34" s="55">
        <f>IF($B34="","",VLOOKUP($B34,別紙_工事規模パターン!$A$7:$K$69,5,FALSE))</f>
        <v>0</v>
      </c>
      <c r="G34" s="56">
        <f>IF($B34="","",VLOOKUP($B34,別紙_工事規模パターン!$A$7:$K$69,6,FALSE))</f>
        <v>0</v>
      </c>
      <c r="H34" s="462">
        <f>IF($B34="","",VLOOKUP($B34,別紙_工事規模パターン!$A$7:$K$69,7,FALSE))</f>
        <v>0</v>
      </c>
      <c r="I34" s="56">
        <f>IF($B34="","",VLOOKUP($B34,別紙_工事規模パターン!$A$7:$K$69,8,FALSE))</f>
        <v>4</v>
      </c>
      <c r="J34" s="293" t="str">
        <f t="shared" si="31"/>
        <v>高速道横断</v>
      </c>
      <c r="K34" s="56">
        <f t="shared" si="32"/>
        <v>2</v>
      </c>
      <c r="L34" s="58">
        <f t="shared" si="33"/>
        <v>6</v>
      </c>
      <c r="M34" s="58">
        <f t="shared" si="34"/>
        <v>1</v>
      </c>
      <c r="N34" s="58">
        <f t="shared" si="35"/>
        <v>6</v>
      </c>
      <c r="O34" s="58" t="str">
        <f>IF($B34="","",VLOOKUP($B34,別紙_工事規模パターン!$A$7:$K$69,10,FALSE))</f>
        <v>P96制限</v>
      </c>
      <c r="P34" s="57">
        <f t="shared" si="36"/>
        <v>0</v>
      </c>
      <c r="Q34" s="56">
        <f t="shared" si="37"/>
        <v>6</v>
      </c>
      <c r="R34" s="59"/>
      <c r="S34" s="60"/>
      <c r="T34" s="61"/>
      <c r="W34" s="812"/>
      <c r="X34" s="813"/>
      <c r="Y34" s="813"/>
      <c r="Z34" s="814"/>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s="27" customFormat="1" ht="21" customHeight="1">
      <c r="A35" s="37">
        <v>7</v>
      </c>
      <c r="B35" s="283">
        <f t="shared" si="30"/>
        <v>111110</v>
      </c>
      <c r="C35" s="54" t="str">
        <f>IF($B35="","",VLOOKUP($B35,別紙_工事規模パターン!$A$7:$K$69,2,FALSE))</f>
        <v>新設･建替</v>
      </c>
      <c r="D35" s="372" t="str">
        <f>IF($B35="","",VLOOKUP($B35,別紙_工事規模パターン!$A$7:$K$69,3,FALSE))</f>
        <v>66kV未満</v>
      </c>
      <c r="E35" s="56" t="str">
        <f>IF($B35="","",VLOOKUP($B35,別紙_工事規模パターン!$A$7:$K$69,4,FALSE))</f>
        <v>１回線</v>
      </c>
      <c r="F35" s="55" t="str">
        <f>IF($B35="","",VLOOKUP($B35,別紙_工事規模パターン!$A$7:$K$69,5,FALSE))</f>
        <v>１基</v>
      </c>
      <c r="G35" s="56">
        <f>IF($B35="","",VLOOKUP($B35,別紙_工事規模パターン!$A$7:$K$69,6,FALSE))</f>
        <v>1</v>
      </c>
      <c r="H35" s="462">
        <f>IF($B35="","",VLOOKUP($B35,別紙_工事規模パターン!$A$7:$K$69,7,FALSE))</f>
        <v>0</v>
      </c>
      <c r="I35" s="56">
        <f>IF($B35="","",VLOOKUP($B35,別紙_工事規模パターン!$A$7:$K$69,8,FALSE))</f>
        <v>2</v>
      </c>
      <c r="J35" s="293" t="str">
        <f t="shared" si="31"/>
        <v>市街地</v>
      </c>
      <c r="K35" s="56">
        <f t="shared" si="32"/>
        <v>2</v>
      </c>
      <c r="L35" s="58">
        <f t="shared" si="33"/>
        <v>5</v>
      </c>
      <c r="M35" s="58">
        <f t="shared" si="34"/>
        <v>6</v>
      </c>
      <c r="N35" s="58">
        <f t="shared" si="35"/>
        <v>30</v>
      </c>
      <c r="O35" s="58" t="str">
        <f>IF($B35="","",VLOOKUP($B35,別紙_工事規模パターン!$A$7:$K$69,10,FALSE))</f>
        <v>P96制限</v>
      </c>
      <c r="P35" s="57">
        <f t="shared" si="36"/>
        <v>0</v>
      </c>
      <c r="Q35" s="56">
        <f t="shared" si="37"/>
        <v>30</v>
      </c>
      <c r="R35" s="59"/>
      <c r="S35" s="60"/>
      <c r="T35" s="61"/>
      <c r="W35" s="62"/>
      <c r="X35" s="62"/>
      <c r="Y35" s="62"/>
      <c r="Z35" s="6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s="27" customFormat="1" ht="21" customHeight="1">
      <c r="A36" s="37">
        <v>8</v>
      </c>
      <c r="B36" s="283">
        <f t="shared" si="30"/>
        <v>200040</v>
      </c>
      <c r="C36" s="54" t="str">
        <f>IF($B36="","",VLOOKUP($B36,別紙_工事規模パターン!$A$7:$K$69,2,FALSE))</f>
        <v>ＯＰＧＷ</v>
      </c>
      <c r="D36" s="372">
        <f>IF($B36="","",VLOOKUP($B36,別紙_工事規模パターン!$A$7:$K$69,3,FALSE))</f>
        <v>0</v>
      </c>
      <c r="E36" s="56">
        <f>IF($B36="","",VLOOKUP($B36,別紙_工事規模パターン!$A$7:$K$69,4,FALSE))</f>
        <v>0</v>
      </c>
      <c r="F36" s="55">
        <f>IF($B36="","",VLOOKUP($B36,別紙_工事規模パターン!$A$7:$K$69,5,FALSE))</f>
        <v>0</v>
      </c>
      <c r="G36" s="56">
        <f>IF($B36="","",VLOOKUP($B36,別紙_工事規模パターン!$A$7:$K$69,6,FALSE))</f>
        <v>0</v>
      </c>
      <c r="H36" s="462" t="str">
        <f>IF($B36="","",VLOOKUP($B36,別紙_工事規模パターン!$A$7:$K$69,7,FALSE))</f>
        <v>５km未満</v>
      </c>
      <c r="I36" s="56">
        <f>IF($B36="","",VLOOKUP($B36,別紙_工事規模パターン!$A$7:$K$69,8,FALSE))</f>
        <v>4</v>
      </c>
      <c r="J36" s="293" t="str">
        <f t="shared" si="31"/>
        <v/>
      </c>
      <c r="K36" s="56" t="str">
        <f t="shared" si="32"/>
        <v/>
      </c>
      <c r="L36" s="58">
        <f t="shared" si="33"/>
        <v>4</v>
      </c>
      <c r="M36" s="58">
        <f t="shared" si="34"/>
        <v>2</v>
      </c>
      <c r="N36" s="58">
        <f t="shared" si="35"/>
        <v>8</v>
      </c>
      <c r="O36" s="58" t="str">
        <f>IF($B36="","",VLOOKUP($B36,別紙_工事規模パターン!$A$7:$K$69,10,FALSE))</f>
        <v>P96制限</v>
      </c>
      <c r="P36" s="57">
        <f t="shared" si="36"/>
        <v>0</v>
      </c>
      <c r="Q36" s="56">
        <f t="shared" si="37"/>
        <v>8</v>
      </c>
      <c r="R36" s="59"/>
      <c r="S36" s="60"/>
      <c r="T36" s="61"/>
      <c r="W36" s="62"/>
      <c r="X36" s="62"/>
      <c r="Y36" s="62"/>
      <c r="Z36" s="62"/>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s="27" customFormat="1" ht="21" customHeight="1">
      <c r="A37" s="37">
        <v>9</v>
      </c>
      <c r="B37" s="283">
        <f t="shared" si="30"/>
        <v>322010</v>
      </c>
      <c r="C37" s="54" t="str">
        <f>IF($B37="","",VLOOKUP($B37,別紙_工事規模パターン!$A$7:$K$69,2,FALSE))</f>
        <v>電線張替</v>
      </c>
      <c r="D37" s="372" t="str">
        <f>IF($B37="","",VLOOKUP($B37,別紙_工事規模パターン!$A$7:$K$69,3,FALSE))</f>
        <v>66kV以上</v>
      </c>
      <c r="E37" s="56" t="str">
        <f>IF($B37="","",VLOOKUP($B37,別紙_工事規模パターン!$A$7:$K$69,4,FALSE))</f>
        <v>２回線</v>
      </c>
      <c r="F37" s="55">
        <f>IF($B37="","",VLOOKUP($B37,別紙_工事規模パターン!$A$7:$K$69,5,FALSE))</f>
        <v>0</v>
      </c>
      <c r="G37" s="56">
        <f>IF($B37="","",VLOOKUP($B37,別紙_工事規模パターン!$A$7:$K$69,6,FALSE))</f>
        <v>0</v>
      </c>
      <c r="H37" s="462" t="str">
        <f>IF($B37="","",VLOOKUP($B37,別紙_工事規模パターン!$A$7:$K$69,7,FALSE))</f>
        <v>２km未満</v>
      </c>
      <c r="I37" s="56">
        <f>IF($B37="","",VLOOKUP($B37,別紙_工事規模パターン!$A$7:$K$69,8,FALSE))</f>
        <v>4</v>
      </c>
      <c r="J37" s="293" t="str">
        <f t="shared" si="31"/>
        <v>66kV相当</v>
      </c>
      <c r="K37" s="56">
        <f t="shared" si="32"/>
        <v>2</v>
      </c>
      <c r="L37" s="58">
        <f t="shared" si="33"/>
        <v>6</v>
      </c>
      <c r="M37" s="58">
        <f t="shared" si="34"/>
        <v>4</v>
      </c>
      <c r="N37" s="58">
        <f t="shared" si="35"/>
        <v>24</v>
      </c>
      <c r="O37" s="58" t="str">
        <f>IF($B37="","",VLOOKUP($B37,別紙_工事規模パターン!$A$7:$K$69,10,FALSE))</f>
        <v>P96制限</v>
      </c>
      <c r="P37" s="57">
        <f t="shared" si="36"/>
        <v>0</v>
      </c>
      <c r="Q37" s="56">
        <f t="shared" si="37"/>
        <v>24</v>
      </c>
      <c r="R37" s="59"/>
      <c r="S37" s="60"/>
      <c r="T37" s="61"/>
      <c r="W37" s="62"/>
      <c r="X37" s="62"/>
      <c r="Y37" s="62"/>
      <c r="Z37" s="6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s="27" customFormat="1" ht="21" customHeight="1">
      <c r="A38" s="457">
        <v>10</v>
      </c>
      <c r="B38" s="489" t="str">
        <f t="shared" si="30"/>
        <v/>
      </c>
      <c r="C38" s="458" t="str">
        <f>IF($B38="","",VLOOKUP($B38,別紙_工事規模パターン!$A$7:$K$69,2,FALSE))</f>
        <v/>
      </c>
      <c r="D38" s="459" t="str">
        <f>IF($B38="","",VLOOKUP($B38,別紙_工事規模パターン!$A$7:$K$69,3,FALSE))</f>
        <v/>
      </c>
      <c r="E38" s="460" t="str">
        <f>IF($B38="","",VLOOKUP($B38,別紙_工事規模パターン!$A$7:$K$69,4,FALSE))</f>
        <v/>
      </c>
      <c r="F38" s="461" t="str">
        <f>IF($B38="","",VLOOKUP($B38,別紙_工事規模パターン!$A$7:$K$69,5,FALSE))</f>
        <v/>
      </c>
      <c r="G38" s="460" t="str">
        <f>IF($B38="","",VLOOKUP($B38,別紙_工事規模パターン!$A$7:$K$69,6,FALSE))</f>
        <v/>
      </c>
      <c r="H38" s="462" t="str">
        <f>IF($B38="","",VLOOKUP($B38,別紙_工事規模パターン!$A$7:$K$69,7,FALSE))</f>
        <v/>
      </c>
      <c r="I38" s="460" t="str">
        <f>IF($B38="","",VLOOKUP($B38,別紙_工事規模パターン!$A$7:$K$69,8,FALSE))</f>
        <v/>
      </c>
      <c r="J38" s="463" t="str">
        <f t="shared" si="31"/>
        <v/>
      </c>
      <c r="K38" s="460" t="str">
        <f t="shared" si="32"/>
        <v/>
      </c>
      <c r="L38" s="464" t="str">
        <f t="shared" si="33"/>
        <v/>
      </c>
      <c r="M38" s="464" t="str">
        <f t="shared" si="34"/>
        <v/>
      </c>
      <c r="N38" s="464" t="str">
        <f t="shared" si="35"/>
        <v/>
      </c>
      <c r="O38" s="464" t="str">
        <f>IF($B38="","",VLOOKUP($B38,別紙_工事規模パターン!$A$7:$K$69,10,FALSE))</f>
        <v/>
      </c>
      <c r="P38" s="462">
        <f t="shared" si="36"/>
        <v>0</v>
      </c>
      <c r="Q38" s="460">
        <f t="shared" si="37"/>
        <v>0</v>
      </c>
      <c r="R38" s="59"/>
      <c r="S38" s="60"/>
      <c r="T38" s="61"/>
      <c r="W38" s="62"/>
      <c r="X38" s="62"/>
      <c r="Y38" s="62"/>
      <c r="Z38" s="62"/>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s="27" customFormat="1" ht="21" customHeight="1">
      <c r="A39" s="465"/>
      <c r="B39" s="466" t="s">
        <v>94</v>
      </c>
      <c r="C39" s="465"/>
      <c r="D39" s="465"/>
      <c r="E39" s="465"/>
      <c r="F39" s="465"/>
      <c r="G39" s="465"/>
      <c r="H39" s="465"/>
      <c r="I39" s="465"/>
      <c r="J39" s="465"/>
      <c r="K39" s="465"/>
      <c r="L39" s="465"/>
      <c r="M39" s="465"/>
      <c r="N39" s="465"/>
      <c r="O39" s="465"/>
      <c r="P39" s="465"/>
      <c r="Q39" s="465"/>
      <c r="R39" s="465"/>
      <c r="S39" s="465"/>
      <c r="T39" s="465"/>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sheetData>
  <sheetProtection password="9A13" sheet="1" objects="1" scenarios="1"/>
  <mergeCells count="149">
    <mergeCell ref="BE10:BE11"/>
    <mergeCell ref="BF10:BF11"/>
    <mergeCell ref="BG10:BG11"/>
    <mergeCell ref="BI10:BI11"/>
    <mergeCell ref="BJ10:BJ11"/>
    <mergeCell ref="BK10:BK11"/>
    <mergeCell ref="AS10:AS11"/>
    <mergeCell ref="AT10:AT11"/>
    <mergeCell ref="AU10:AU11"/>
    <mergeCell ref="AW10:AW11"/>
    <mergeCell ref="AX10:AX11"/>
    <mergeCell ref="AY10:AY11"/>
    <mergeCell ref="BA10:BA11"/>
    <mergeCell ref="BB10:BB11"/>
    <mergeCell ref="BC10:BC11"/>
    <mergeCell ref="AH9:AH11"/>
    <mergeCell ref="AE9:AF9"/>
    <mergeCell ref="AJ10:AJ11"/>
    <mergeCell ref="AK10:AK11"/>
    <mergeCell ref="AL10:AL11"/>
    <mergeCell ref="AM10:AM11"/>
    <mergeCell ref="AO10:AO11"/>
    <mergeCell ref="AP10:AP11"/>
    <mergeCell ref="AQ10:AQ11"/>
    <mergeCell ref="O10:O11"/>
    <mergeCell ref="AA11:AB11"/>
    <mergeCell ref="G18:H18"/>
    <mergeCell ref="B3:E3"/>
    <mergeCell ref="B4:E4"/>
    <mergeCell ref="B5:E5"/>
    <mergeCell ref="Y6:Z6"/>
    <mergeCell ref="X12:Y12"/>
    <mergeCell ref="X13:Y13"/>
    <mergeCell ref="X14:Y14"/>
    <mergeCell ref="AA12:AB12"/>
    <mergeCell ref="AA13:AB13"/>
    <mergeCell ref="AA14:AB14"/>
    <mergeCell ref="C12:F12"/>
    <mergeCell ref="Q9:R11"/>
    <mergeCell ref="V4:W4"/>
    <mergeCell ref="S11:T11"/>
    <mergeCell ref="V11:W11"/>
    <mergeCell ref="S13:T13"/>
    <mergeCell ref="S14:T14"/>
    <mergeCell ref="V6:W6"/>
    <mergeCell ref="Y4:Z4"/>
    <mergeCell ref="X11:Y11"/>
    <mergeCell ref="V13:W13"/>
    <mergeCell ref="AA19:AB19"/>
    <mergeCell ref="V20:W20"/>
    <mergeCell ref="V21:W21"/>
    <mergeCell ref="X18:Y18"/>
    <mergeCell ref="X19:Y19"/>
    <mergeCell ref="X20:Y20"/>
    <mergeCell ref="X21:Y21"/>
    <mergeCell ref="AA20:AB20"/>
    <mergeCell ref="V16:W16"/>
    <mergeCell ref="V17:W17"/>
    <mergeCell ref="V18:W18"/>
    <mergeCell ref="V19:W19"/>
    <mergeCell ref="X16:Y16"/>
    <mergeCell ref="X17:Y17"/>
    <mergeCell ref="AA21:AB21"/>
    <mergeCell ref="P10:P11"/>
    <mergeCell ref="V14:W14"/>
    <mergeCell ref="H1:S1"/>
    <mergeCell ref="S9:AC9"/>
    <mergeCell ref="AC10:AC11"/>
    <mergeCell ref="G20:H20"/>
    <mergeCell ref="G21:H21"/>
    <mergeCell ref="C9:P9"/>
    <mergeCell ref="C10:F11"/>
    <mergeCell ref="G10:H11"/>
    <mergeCell ref="I10:I11"/>
    <mergeCell ref="J10:J11"/>
    <mergeCell ref="K10:K11"/>
    <mergeCell ref="L10:L11"/>
    <mergeCell ref="M10:M11"/>
    <mergeCell ref="N10:N11"/>
    <mergeCell ref="G17:H17"/>
    <mergeCell ref="S10:W10"/>
    <mergeCell ref="X10:AB10"/>
    <mergeCell ref="AA15:AB15"/>
    <mergeCell ref="AA16:AB16"/>
    <mergeCell ref="AA17:AB17"/>
    <mergeCell ref="AA18:AB18"/>
    <mergeCell ref="X15:Y15"/>
    <mergeCell ref="A9:A11"/>
    <mergeCell ref="D26:E26"/>
    <mergeCell ref="F26:G26"/>
    <mergeCell ref="H26:I26"/>
    <mergeCell ref="H27:H28"/>
    <mergeCell ref="I27:I28"/>
    <mergeCell ref="C19:F19"/>
    <mergeCell ref="C20:F20"/>
    <mergeCell ref="C21:F21"/>
    <mergeCell ref="C18:F18"/>
    <mergeCell ref="B9:B11"/>
    <mergeCell ref="A26:A28"/>
    <mergeCell ref="C26:C28"/>
    <mergeCell ref="C15:F15"/>
    <mergeCell ref="C16:F16"/>
    <mergeCell ref="C17:F17"/>
    <mergeCell ref="G12:H12"/>
    <mergeCell ref="B26:B28"/>
    <mergeCell ref="F27:F28"/>
    <mergeCell ref="D27:D28"/>
    <mergeCell ref="E27:E28"/>
    <mergeCell ref="G27:G28"/>
    <mergeCell ref="C13:F13"/>
    <mergeCell ref="C14:F14"/>
    <mergeCell ref="R29:T33"/>
    <mergeCell ref="Q12:R12"/>
    <mergeCell ref="Q13:R13"/>
    <mergeCell ref="S12:T12"/>
    <mergeCell ref="Q14:R14"/>
    <mergeCell ref="Q15:R15"/>
    <mergeCell ref="G13:H13"/>
    <mergeCell ref="G14:H14"/>
    <mergeCell ref="S21:T21"/>
    <mergeCell ref="S22:AB22"/>
    <mergeCell ref="W26:Z28"/>
    <mergeCell ref="P26:T26"/>
    <mergeCell ref="R27:T28"/>
    <mergeCell ref="Q21:R21"/>
    <mergeCell ref="W29:Z34"/>
    <mergeCell ref="O26:O28"/>
    <mergeCell ref="J27:J28"/>
    <mergeCell ref="K27:K28"/>
    <mergeCell ref="N26:N27"/>
    <mergeCell ref="L26:L27"/>
    <mergeCell ref="M26:M27"/>
    <mergeCell ref="J26:K26"/>
    <mergeCell ref="V12:W12"/>
    <mergeCell ref="V15:W15"/>
    <mergeCell ref="G19:H19"/>
    <mergeCell ref="S19:T19"/>
    <mergeCell ref="S20:T20"/>
    <mergeCell ref="G15:H15"/>
    <mergeCell ref="G16:H16"/>
    <mergeCell ref="Q16:R16"/>
    <mergeCell ref="Q17:R17"/>
    <mergeCell ref="Q18:R18"/>
    <mergeCell ref="Q19:R19"/>
    <mergeCell ref="Q20:R20"/>
    <mergeCell ref="S15:T15"/>
    <mergeCell ref="S16:T16"/>
    <mergeCell ref="S17:T17"/>
    <mergeCell ref="S18:T18"/>
  </mergeCells>
  <phoneticPr fontId="2"/>
  <conditionalFormatting sqref="C29:O38">
    <cfRule type="cellIs" dxfId="2" priority="3" operator="equal">
      <formula>0</formula>
    </cfRule>
  </conditionalFormatting>
  <conditionalFormatting sqref="Q28">
    <cfRule type="expression" dxfId="1" priority="6">
      <formula>SUM($Q$29:$Q$38)&gt;96</formula>
    </cfRule>
  </conditionalFormatting>
  <conditionalFormatting sqref="AE9:AF9">
    <cfRule type="expression" dxfId="0" priority="1">
      <formula>IF($AE$12="上記による",1,"")</formula>
    </cfRule>
  </conditionalFormatting>
  <dataValidations xWindow="1036" yWindow="367" count="7">
    <dataValidation type="whole" operator="greaterThanOrEqual" allowBlank="1" showInputMessage="1" showErrorMessage="1" prompt="整数で　入力" sqref="J12:L21" xr:uid="{00000000-0002-0000-0100-000000000000}">
      <formula1>1</formula1>
    </dataValidation>
    <dataValidation type="decimal" operator="greaterThanOrEqual" allowBlank="1" showInputMessage="1" showErrorMessage="1" prompt="少数点　第１位止" sqref="M12:M21" xr:uid="{00000000-0002-0000-0100-000001000000}">
      <formula1>0.1</formula1>
    </dataValidation>
    <dataValidation type="whole" operator="greaterThanOrEqual" allowBlank="1" showInputMessage="1" showErrorMessage="1" prompt="整数で　入力_x000a_" sqref="N12:O21" xr:uid="{00000000-0002-0000-0100-000002000000}">
      <formula1>1</formula1>
    </dataValidation>
    <dataValidation type="whole" allowBlank="1" showInputMessage="1" showErrorMessage="1" prompt="整数で　入力" sqref="A29:A38" xr:uid="{00000000-0002-0000-0100-000003000000}">
      <formula1>1</formula1>
      <formula2>10</formula2>
    </dataValidation>
    <dataValidation type="whole" allowBlank="1" showInputMessage="1" showErrorMessage="1" prompt="整数６桁で入力" sqref="B29:B38" xr:uid="{00000000-0002-0000-0100-000004000000}">
      <formula1>100000</formula1>
      <formula2>1000000</formula2>
    </dataValidation>
    <dataValidation type="list" allowBlank="1" showInputMessage="1" showErrorMessage="1" sqref="Q12:R21" xr:uid="{00000000-0002-0000-0100-000005000000}">
      <formula1>$AF$14:$AF$18</formula1>
    </dataValidation>
    <dataValidation type="date" operator="greaterThanOrEqual" allowBlank="1" showInputMessage="1" showErrorMessage="1" error="開始年月以降の年月を入力ください。" prompt="西暦_x000a_yyyy/mm_x000a_で入力" sqref="V12:W21" xr:uid="{00000000-0002-0000-0100-000006000000}">
      <formula1>S12</formula1>
    </dataValidation>
  </dataValidations>
  <printOptions horizontalCentered="1"/>
  <pageMargins left="0.39370078740157483" right="0.39370078740157483" top="0.59055118110236227" bottom="0.39370078740157483" header="0.51181102362204722" footer="0.31496062992125984"/>
  <pageSetup paperSize="8" scale="85" orientation="landscape" r:id="rId1"/>
  <ignoredErrors>
    <ignoredError sqref="U12:U21 X12:Y18 AA12:AB18 AC13:AC21 X20:Y21 Y19 AA20:AB21 AB19" unlockedFormula="1"/>
  </ignoredErrors>
  <legacyDrawing r:id="rId2"/>
  <extLst>
    <ext xmlns:x14="http://schemas.microsoft.com/office/spreadsheetml/2009/9/main" uri="{CCE6A557-97BC-4b89-ADB6-D9C93CAAB3DF}">
      <x14:dataValidations xmlns:xm="http://schemas.microsoft.com/office/excel/2006/main" xWindow="1036" yWindow="367" count="4">
        <x14:dataValidation type="list" errorStyle="warning" allowBlank="1" showInputMessage="1" showErrorMessage="1" prompt="選択式" xr:uid="{00000000-0002-0000-0100-000007000000}">
          <x14:formula1>
            <xm:f>削除不可_入力規制・表引きDATA!$D$5:$D$17</xm:f>
          </x14:formula1>
          <xm:sqref>B12:B21</xm:sqref>
        </x14:dataValidation>
        <x14:dataValidation type="list" allowBlank="1" showInputMessage="1" showErrorMessage="1" xr:uid="{00000000-0002-0000-0100-000008000000}">
          <x14:formula1>
            <xm:f>削除不可_入力規制・表引きDATA!$E$5:$E$14</xm:f>
          </x14:formula1>
          <xm:sqref>I12:I21</xm:sqref>
        </x14:dataValidation>
        <x14:dataValidation type="list" operator="greaterThanOrEqual" allowBlank="1" showInputMessage="1" showErrorMessage="1" prompt="選択式_x000a_" xr:uid="{00000000-0002-0000-0100-000009000000}">
          <x14:formula1>
            <xm:f>IF($J12&lt;66,削除不可_入力規制・表引きDATA!$F$12:$F$15,削除不可_入力規制・表引きDATA!$F$5:$F$11)</xm:f>
          </x14:formula1>
          <xm:sqref>P12:P21</xm:sqref>
        </x14:dataValidation>
        <x14:dataValidation type="date" allowBlank="1" showInputMessage="1" showErrorMessage="1" error="申請年度末日　以前の年月を入力ください。" prompt="西暦_x000a_yyyy/mm_x000a_で入力" xr:uid="{00000000-0002-0000-0100-00000A000000}">
          <x14:formula1>
            <xm:f>25569</xm:f>
          </x14:formula1>
          <x14:formula2>
            <xm:f>'様式-1表「内申書」'!AI$11</xm:f>
          </x14:formula2>
          <xm:sqref>S12:T21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AL27"/>
  <sheetViews>
    <sheetView zoomScaleNormal="100" workbookViewId="0"/>
  </sheetViews>
  <sheetFormatPr defaultRowHeight="13.5"/>
  <cols>
    <col min="1" max="1" width="2" style="378" customWidth="1"/>
    <col min="2" max="2" width="6.5" style="378" customWidth="1"/>
    <col min="3" max="3" width="36" style="378" customWidth="1"/>
    <col min="4" max="17" width="5" style="378" customWidth="1"/>
    <col min="18" max="18" width="20.125" style="378" customWidth="1"/>
    <col min="19" max="19" width="1.875" style="378" customWidth="1"/>
    <col min="20" max="20" width="2" style="378" customWidth="1"/>
    <col min="21" max="21" width="6.5" style="378" customWidth="1"/>
    <col min="22" max="22" width="36" style="378" customWidth="1"/>
    <col min="23" max="36" width="5" style="378" customWidth="1"/>
    <col min="37" max="37" width="20.125" style="378" customWidth="1"/>
    <col min="38" max="38" width="1.875" style="378" customWidth="1"/>
    <col min="39" max="16384" width="9" style="378"/>
  </cols>
  <sheetData>
    <row r="1" spans="2:38" ht="12.75" customHeight="1">
      <c r="T1" s="379"/>
      <c r="U1" s="379"/>
      <c r="V1" s="379"/>
      <c r="W1" s="379"/>
      <c r="X1" s="379"/>
      <c r="Y1" s="379"/>
      <c r="Z1" s="379"/>
      <c r="AA1" s="379"/>
      <c r="AB1" s="379"/>
      <c r="AC1" s="379"/>
      <c r="AD1" s="379"/>
      <c r="AE1" s="379"/>
      <c r="AF1" s="379"/>
      <c r="AG1" s="379"/>
      <c r="AH1" s="379"/>
      <c r="AI1" s="379"/>
      <c r="AJ1" s="379"/>
      <c r="AK1" s="379"/>
      <c r="AL1" s="379"/>
    </row>
    <row r="2" spans="2:38" ht="21" customHeight="1">
      <c r="B2" s="380" t="s">
        <v>326</v>
      </c>
      <c r="C2" s="380"/>
      <c r="G2" s="381"/>
      <c r="H2" s="382" t="s">
        <v>327</v>
      </c>
      <c r="I2" s="381" t="str">
        <f>'様式-1表「内申書」'!K7</f>
        <v>株式会社○○</v>
      </c>
      <c r="J2" s="381"/>
      <c r="K2" s="381"/>
      <c r="L2" s="381"/>
      <c r="N2" s="381"/>
      <c r="O2" s="382" t="s">
        <v>328</v>
      </c>
      <c r="P2" s="381" t="str">
        <f>'様式-1表「内申書」'!K10&amp;"　"&amp;'様式-1表「内申書」'!O10</f>
        <v>送研　太郎</v>
      </c>
      <c r="Q2" s="381"/>
      <c r="T2" s="379"/>
      <c r="U2" s="25" t="s">
        <v>326</v>
      </c>
      <c r="V2" s="25"/>
      <c r="W2" s="379"/>
      <c r="X2" s="379"/>
      <c r="Y2" s="379"/>
      <c r="Z2" s="381"/>
      <c r="AA2" s="382" t="s">
        <v>327</v>
      </c>
      <c r="AB2" s="381"/>
      <c r="AC2" s="381"/>
      <c r="AD2" s="381"/>
      <c r="AE2" s="381"/>
      <c r="AG2" s="381"/>
      <c r="AH2" s="382" t="s">
        <v>328</v>
      </c>
      <c r="AI2" s="381"/>
      <c r="AJ2" s="381"/>
      <c r="AK2" s="379"/>
      <c r="AL2" s="379"/>
    </row>
    <row r="3" spans="2:38" ht="9" customHeight="1">
      <c r="T3" s="379"/>
      <c r="U3" s="379"/>
      <c r="V3" s="379"/>
      <c r="W3" s="379"/>
      <c r="X3" s="379"/>
      <c r="Y3" s="379"/>
      <c r="Z3" s="379"/>
      <c r="AA3" s="379"/>
      <c r="AB3" s="379"/>
      <c r="AC3" s="379"/>
      <c r="AD3" s="379"/>
      <c r="AE3" s="379"/>
      <c r="AF3" s="379"/>
      <c r="AG3" s="379"/>
      <c r="AH3" s="379"/>
      <c r="AI3" s="379"/>
      <c r="AJ3" s="379"/>
      <c r="AK3" s="379"/>
      <c r="AL3" s="379"/>
    </row>
    <row r="4" spans="2:38" ht="21" customHeight="1">
      <c r="B4" s="880" t="s">
        <v>329</v>
      </c>
      <c r="C4" s="883" t="s">
        <v>1</v>
      </c>
      <c r="D4" s="886" t="s">
        <v>330</v>
      </c>
      <c r="E4" s="886"/>
      <c r="F4" s="886"/>
      <c r="G4" s="886"/>
      <c r="H4" s="886"/>
      <c r="I4" s="886" t="s">
        <v>331</v>
      </c>
      <c r="J4" s="886"/>
      <c r="K4" s="886"/>
      <c r="L4" s="886"/>
      <c r="M4" s="887" t="s">
        <v>332</v>
      </c>
      <c r="N4" s="887"/>
      <c r="O4" s="887"/>
      <c r="P4" s="887"/>
      <c r="Q4" s="888"/>
      <c r="R4" s="883" t="s">
        <v>333</v>
      </c>
      <c r="T4" s="379"/>
      <c r="U4" s="896" t="s">
        <v>329</v>
      </c>
      <c r="V4" s="893" t="s">
        <v>1</v>
      </c>
      <c r="W4" s="899" t="s">
        <v>330</v>
      </c>
      <c r="X4" s="899"/>
      <c r="Y4" s="899"/>
      <c r="Z4" s="899"/>
      <c r="AA4" s="899"/>
      <c r="AB4" s="899" t="s">
        <v>331</v>
      </c>
      <c r="AC4" s="899"/>
      <c r="AD4" s="899"/>
      <c r="AE4" s="899"/>
      <c r="AF4" s="891" t="s">
        <v>332</v>
      </c>
      <c r="AG4" s="891"/>
      <c r="AH4" s="891"/>
      <c r="AI4" s="891"/>
      <c r="AJ4" s="892"/>
      <c r="AK4" s="893" t="s">
        <v>333</v>
      </c>
      <c r="AL4" s="379"/>
    </row>
    <row r="5" spans="2:38" ht="21" customHeight="1">
      <c r="B5" s="881"/>
      <c r="C5" s="884"/>
      <c r="D5" s="883" t="s">
        <v>54</v>
      </c>
      <c r="E5" s="883" t="s">
        <v>334</v>
      </c>
      <c r="F5" s="889" t="s">
        <v>57</v>
      </c>
      <c r="G5" s="890"/>
      <c r="H5" s="883" t="s">
        <v>274</v>
      </c>
      <c r="I5" s="883" t="s">
        <v>54</v>
      </c>
      <c r="J5" s="883" t="s">
        <v>335</v>
      </c>
      <c r="K5" s="883" t="s">
        <v>57</v>
      </c>
      <c r="L5" s="883" t="s">
        <v>274</v>
      </c>
      <c r="M5" s="883" t="s">
        <v>54</v>
      </c>
      <c r="N5" s="883" t="s">
        <v>336</v>
      </c>
      <c r="O5" s="904" t="s">
        <v>337</v>
      </c>
      <c r="P5" s="883" t="s">
        <v>57</v>
      </c>
      <c r="Q5" s="883" t="s">
        <v>274</v>
      </c>
      <c r="R5" s="884"/>
      <c r="T5" s="379"/>
      <c r="U5" s="897"/>
      <c r="V5" s="894"/>
      <c r="W5" s="893" t="s">
        <v>54</v>
      </c>
      <c r="X5" s="893" t="s">
        <v>334</v>
      </c>
      <c r="Y5" s="905" t="s">
        <v>57</v>
      </c>
      <c r="Z5" s="906"/>
      <c r="AA5" s="893" t="s">
        <v>274</v>
      </c>
      <c r="AB5" s="893" t="s">
        <v>54</v>
      </c>
      <c r="AC5" s="893" t="s">
        <v>335</v>
      </c>
      <c r="AD5" s="893" t="s">
        <v>57</v>
      </c>
      <c r="AE5" s="893" t="s">
        <v>274</v>
      </c>
      <c r="AF5" s="893" t="s">
        <v>54</v>
      </c>
      <c r="AG5" s="893" t="s">
        <v>336</v>
      </c>
      <c r="AH5" s="903" t="s">
        <v>337</v>
      </c>
      <c r="AI5" s="893" t="s">
        <v>57</v>
      </c>
      <c r="AJ5" s="893" t="s">
        <v>274</v>
      </c>
      <c r="AK5" s="894"/>
      <c r="AL5" s="379"/>
    </row>
    <row r="6" spans="2:38" ht="21" customHeight="1">
      <c r="B6" s="882"/>
      <c r="C6" s="885"/>
      <c r="D6" s="885"/>
      <c r="E6" s="885"/>
      <c r="F6" s="383" t="s">
        <v>338</v>
      </c>
      <c r="G6" s="383" t="s">
        <v>339</v>
      </c>
      <c r="H6" s="885"/>
      <c r="I6" s="885"/>
      <c r="J6" s="885"/>
      <c r="K6" s="885"/>
      <c r="L6" s="885"/>
      <c r="M6" s="885"/>
      <c r="N6" s="885"/>
      <c r="O6" s="885"/>
      <c r="P6" s="885"/>
      <c r="Q6" s="885"/>
      <c r="R6" s="885"/>
      <c r="T6" s="379"/>
      <c r="U6" s="898"/>
      <c r="V6" s="895"/>
      <c r="W6" s="895"/>
      <c r="X6" s="895"/>
      <c r="Y6" s="384" t="s">
        <v>338</v>
      </c>
      <c r="Z6" s="384" t="s">
        <v>339</v>
      </c>
      <c r="AA6" s="895"/>
      <c r="AB6" s="895"/>
      <c r="AC6" s="895"/>
      <c r="AD6" s="895"/>
      <c r="AE6" s="895"/>
      <c r="AF6" s="895"/>
      <c r="AG6" s="895"/>
      <c r="AH6" s="895"/>
      <c r="AI6" s="895"/>
      <c r="AJ6" s="895"/>
      <c r="AK6" s="895"/>
      <c r="AL6" s="379"/>
    </row>
    <row r="7" spans="2:38" ht="21" customHeight="1">
      <c r="B7" s="385">
        <v>1</v>
      </c>
      <c r="C7" s="386" t="str">
        <f>IF('様式-1裏「実務歴ポイント算定表」'!C12="","",'様式-1裏「実務歴ポイント算定表」'!C12)</f>
        <v>〇〇線新設工事</v>
      </c>
      <c r="D7" s="387"/>
      <c r="E7" s="387"/>
      <c r="F7" s="387"/>
      <c r="G7" s="387"/>
      <c r="H7" s="387"/>
      <c r="I7" s="387"/>
      <c r="J7" s="387"/>
      <c r="K7" s="387"/>
      <c r="L7" s="387"/>
      <c r="M7" s="387"/>
      <c r="N7" s="387"/>
      <c r="O7" s="387"/>
      <c r="P7" s="387"/>
      <c r="Q7" s="387"/>
      <c r="R7" s="386"/>
      <c r="T7" s="379"/>
      <c r="U7" s="388">
        <v>1</v>
      </c>
      <c r="V7" s="389" t="s">
        <v>340</v>
      </c>
      <c r="W7" s="390">
        <v>2</v>
      </c>
      <c r="X7" s="390"/>
      <c r="Y7" s="390"/>
      <c r="Z7" s="390">
        <v>1</v>
      </c>
      <c r="AA7" s="390"/>
      <c r="AB7" s="390">
        <v>2</v>
      </c>
      <c r="AC7" s="390"/>
      <c r="AD7" s="390">
        <v>1</v>
      </c>
      <c r="AE7" s="390"/>
      <c r="AF7" s="390">
        <v>2</v>
      </c>
      <c r="AG7" s="390"/>
      <c r="AH7" s="390">
        <v>2</v>
      </c>
      <c r="AI7" s="390"/>
      <c r="AJ7" s="390"/>
      <c r="AK7" s="391" t="s">
        <v>341</v>
      </c>
      <c r="AL7" s="379"/>
    </row>
    <row r="8" spans="2:38" ht="21" customHeight="1">
      <c r="B8" s="385">
        <v>2</v>
      </c>
      <c r="C8" s="386" t="str">
        <f>IF('様式-1裏「実務歴ポイント算定表」'!C13="","",'様式-1裏「実務歴ポイント算定表」'!C13)</f>
        <v>□□線電線張替工事</v>
      </c>
      <c r="D8" s="387"/>
      <c r="E8" s="387"/>
      <c r="F8" s="387"/>
      <c r="G8" s="387"/>
      <c r="H8" s="387"/>
      <c r="I8" s="387"/>
      <c r="J8" s="387"/>
      <c r="K8" s="387"/>
      <c r="L8" s="387"/>
      <c r="M8" s="387"/>
      <c r="N8" s="387"/>
      <c r="O8" s="387"/>
      <c r="P8" s="387"/>
      <c r="Q8" s="387"/>
      <c r="R8" s="392"/>
      <c r="T8" s="379"/>
      <c r="U8" s="388">
        <v>2</v>
      </c>
      <c r="V8" s="389" t="s">
        <v>342</v>
      </c>
      <c r="W8" s="390">
        <v>2</v>
      </c>
      <c r="X8" s="390"/>
      <c r="Y8" s="390">
        <v>1</v>
      </c>
      <c r="Z8" s="390">
        <v>1</v>
      </c>
      <c r="AA8" s="390"/>
      <c r="AB8" s="390">
        <v>2</v>
      </c>
      <c r="AC8" s="390">
        <v>13</v>
      </c>
      <c r="AD8" s="390">
        <v>2</v>
      </c>
      <c r="AE8" s="390"/>
      <c r="AF8" s="390">
        <v>3</v>
      </c>
      <c r="AG8" s="390"/>
      <c r="AH8" s="390">
        <v>15</v>
      </c>
      <c r="AI8" s="390"/>
      <c r="AJ8" s="390"/>
      <c r="AK8" s="393"/>
      <c r="AL8" s="379"/>
    </row>
    <row r="9" spans="2:38" ht="21" customHeight="1">
      <c r="B9" s="385">
        <v>3</v>
      </c>
      <c r="C9" s="386" t="str">
        <f>IF('様式-1裏「実務歴ポイント算定表」'!C14="","",'様式-1裏「実務歴ポイント算定表」'!C14)</f>
        <v>△△線撤去工事</v>
      </c>
      <c r="D9" s="387"/>
      <c r="E9" s="387"/>
      <c r="F9" s="387"/>
      <c r="G9" s="387"/>
      <c r="H9" s="387"/>
      <c r="I9" s="387"/>
      <c r="J9" s="387"/>
      <c r="K9" s="387"/>
      <c r="L9" s="387"/>
      <c r="M9" s="387"/>
      <c r="N9" s="387"/>
      <c r="O9" s="387"/>
      <c r="P9" s="387"/>
      <c r="Q9" s="387"/>
      <c r="R9" s="392"/>
      <c r="T9" s="379"/>
      <c r="U9" s="388">
        <v>3</v>
      </c>
      <c r="V9" s="389" t="s">
        <v>343</v>
      </c>
      <c r="W9" s="390"/>
      <c r="X9" s="390"/>
      <c r="Y9" s="390"/>
      <c r="Z9" s="390"/>
      <c r="AA9" s="390"/>
      <c r="AB9" s="390"/>
      <c r="AC9" s="390"/>
      <c r="AD9" s="390"/>
      <c r="AE9" s="390"/>
      <c r="AF9" s="390"/>
      <c r="AG9" s="390"/>
      <c r="AH9" s="390">
        <v>16</v>
      </c>
      <c r="AI9" s="390"/>
      <c r="AJ9" s="390"/>
      <c r="AK9" s="393"/>
      <c r="AL9" s="379"/>
    </row>
    <row r="10" spans="2:38" ht="21" customHeight="1">
      <c r="B10" s="385">
        <v>4</v>
      </c>
      <c r="C10" s="386" t="str">
        <f>IF('様式-1裏「実務歴ポイント算定表」'!C15="","",'様式-1裏「実務歴ポイント算定表」'!C15)</f>
        <v>××線建替工事</v>
      </c>
      <c r="D10" s="387"/>
      <c r="E10" s="387"/>
      <c r="F10" s="387"/>
      <c r="G10" s="387"/>
      <c r="H10" s="387"/>
      <c r="I10" s="387"/>
      <c r="J10" s="387"/>
      <c r="K10" s="387"/>
      <c r="L10" s="387"/>
      <c r="M10" s="387"/>
      <c r="N10" s="387"/>
      <c r="O10" s="387"/>
      <c r="P10" s="387"/>
      <c r="Q10" s="387"/>
      <c r="R10" s="392"/>
      <c r="T10" s="379"/>
      <c r="U10" s="388"/>
      <c r="V10" s="394"/>
      <c r="W10" s="390"/>
      <c r="X10" s="390"/>
      <c r="Y10" s="390"/>
      <c r="Z10" s="390"/>
      <c r="AA10" s="390"/>
      <c r="AB10" s="390"/>
      <c r="AC10" s="390"/>
      <c r="AD10" s="390"/>
      <c r="AE10" s="390"/>
      <c r="AF10" s="390"/>
      <c r="AG10" s="390"/>
      <c r="AH10" s="390"/>
      <c r="AI10" s="390"/>
      <c r="AJ10" s="390"/>
      <c r="AK10" s="393"/>
      <c r="AL10" s="379"/>
    </row>
    <row r="11" spans="2:38" ht="21" customHeight="1">
      <c r="B11" s="385">
        <v>5</v>
      </c>
      <c r="C11" s="386" t="str">
        <f>IF('様式-1裏「実務歴ポイント算定表」'!C16="","",'様式-1裏「実務歴ポイント算定表」'!C16)</f>
        <v>ｏｏ架線単独工事</v>
      </c>
      <c r="D11" s="387"/>
      <c r="E11" s="387"/>
      <c r="F11" s="387"/>
      <c r="G11" s="387"/>
      <c r="H11" s="387"/>
      <c r="I11" s="387"/>
      <c r="J11" s="387"/>
      <c r="K11" s="387"/>
      <c r="L11" s="387"/>
      <c r="M11" s="387"/>
      <c r="N11" s="387"/>
      <c r="O11" s="387"/>
      <c r="P11" s="387"/>
      <c r="Q11" s="387"/>
      <c r="R11" s="392"/>
      <c r="T11" s="379"/>
      <c r="U11" s="388"/>
      <c r="V11" s="394"/>
      <c r="W11" s="390"/>
      <c r="X11" s="390"/>
      <c r="Y11" s="390"/>
      <c r="Z11" s="390"/>
      <c r="AA11" s="390"/>
      <c r="AB11" s="390"/>
      <c r="AC11" s="390"/>
      <c r="AD11" s="390"/>
      <c r="AE11" s="390"/>
      <c r="AF11" s="390"/>
      <c r="AG11" s="390"/>
      <c r="AH11" s="390"/>
      <c r="AI11" s="390"/>
      <c r="AJ11" s="390"/>
      <c r="AK11" s="393"/>
      <c r="AL11" s="379"/>
    </row>
    <row r="12" spans="2:38" ht="21" customHeight="1">
      <c r="B12" s="385">
        <v>6</v>
      </c>
      <c r="C12" s="386" t="str">
        <f>IF('様式-1裏「実務歴ポイント算定表」'!C17="","",'様式-1裏「実務歴ポイント算定表」'!C17)</f>
        <v>＊＊架線単独撤去工事</v>
      </c>
      <c r="D12" s="387"/>
      <c r="E12" s="387"/>
      <c r="F12" s="387"/>
      <c r="G12" s="387"/>
      <c r="H12" s="387"/>
      <c r="I12" s="387"/>
      <c r="J12" s="387"/>
      <c r="K12" s="387"/>
      <c r="L12" s="387"/>
      <c r="M12" s="387"/>
      <c r="N12" s="387"/>
      <c r="O12" s="387"/>
      <c r="P12" s="387"/>
      <c r="Q12" s="387"/>
      <c r="R12" s="392"/>
      <c r="T12" s="379"/>
      <c r="U12" s="388"/>
      <c r="V12" s="394"/>
      <c r="W12" s="390"/>
      <c r="X12" s="390"/>
      <c r="Y12" s="390"/>
      <c r="Z12" s="390"/>
      <c r="AA12" s="390"/>
      <c r="AB12" s="390"/>
      <c r="AC12" s="390"/>
      <c r="AD12" s="390"/>
      <c r="AE12" s="390"/>
      <c r="AF12" s="390"/>
      <c r="AG12" s="390"/>
      <c r="AH12" s="390"/>
      <c r="AI12" s="390"/>
      <c r="AJ12" s="390"/>
      <c r="AK12" s="393"/>
      <c r="AL12" s="379"/>
    </row>
    <row r="13" spans="2:38" ht="21" customHeight="1">
      <c r="B13" s="385">
        <v>7</v>
      </c>
      <c r="C13" s="386" t="str">
        <f>IF('様式-1裏「実務歴ポイント算定表」'!C18="","",'様式-1裏「実務歴ポイント算定表」'!C18)</f>
        <v>BB線新設工事</v>
      </c>
      <c r="D13" s="387"/>
      <c r="E13" s="387"/>
      <c r="F13" s="387"/>
      <c r="G13" s="387"/>
      <c r="H13" s="387"/>
      <c r="I13" s="387"/>
      <c r="J13" s="387"/>
      <c r="K13" s="387"/>
      <c r="L13" s="387"/>
      <c r="M13" s="387"/>
      <c r="N13" s="387"/>
      <c r="O13" s="387"/>
      <c r="P13" s="387"/>
      <c r="Q13" s="387"/>
      <c r="R13" s="392"/>
      <c r="T13" s="379"/>
      <c r="U13" s="388"/>
      <c r="V13" s="394"/>
      <c r="W13" s="390"/>
      <c r="X13" s="390"/>
      <c r="Y13" s="390"/>
      <c r="Z13" s="390"/>
      <c r="AA13" s="390"/>
      <c r="AB13" s="390"/>
      <c r="AC13" s="390"/>
      <c r="AD13" s="390"/>
      <c r="AE13" s="390"/>
      <c r="AF13" s="390"/>
      <c r="AG13" s="390"/>
      <c r="AH13" s="390"/>
      <c r="AI13" s="390"/>
      <c r="AJ13" s="390"/>
      <c r="AK13" s="393"/>
      <c r="AL13" s="379"/>
    </row>
    <row r="14" spans="2:38" ht="21" customHeight="1">
      <c r="B14" s="385">
        <v>8</v>
      </c>
      <c r="C14" s="386" t="str">
        <f>IF('様式-1裏「実務歴ポイント算定表」'!C19="","",'様式-1裏「実務歴ポイント算定表」'!C19)</f>
        <v>GG線OPGW化工事</v>
      </c>
      <c r="D14" s="387"/>
      <c r="E14" s="387"/>
      <c r="F14" s="387"/>
      <c r="G14" s="387"/>
      <c r="H14" s="387"/>
      <c r="I14" s="387"/>
      <c r="J14" s="387"/>
      <c r="K14" s="387"/>
      <c r="L14" s="387"/>
      <c r="M14" s="387"/>
      <c r="N14" s="387"/>
      <c r="O14" s="387"/>
      <c r="P14" s="387"/>
      <c r="Q14" s="387"/>
      <c r="R14" s="392"/>
      <c r="T14" s="379"/>
      <c r="U14" s="388"/>
      <c r="V14" s="394"/>
      <c r="W14" s="390"/>
      <c r="X14" s="390"/>
      <c r="Y14" s="390"/>
      <c r="Z14" s="390"/>
      <c r="AA14" s="390"/>
      <c r="AB14" s="390"/>
      <c r="AC14" s="390"/>
      <c r="AD14" s="390"/>
      <c r="AE14" s="390"/>
      <c r="AF14" s="390"/>
      <c r="AG14" s="390"/>
      <c r="AH14" s="390"/>
      <c r="AI14" s="390"/>
      <c r="AJ14" s="390"/>
      <c r="AK14" s="393"/>
      <c r="AL14" s="379"/>
    </row>
    <row r="15" spans="2:38" ht="21" customHeight="1">
      <c r="B15" s="385">
        <v>9</v>
      </c>
      <c r="C15" s="386" t="str">
        <f>IF('様式-1裏「実務歴ポイント算定表」'!C20="","",'様式-1裏「実務歴ポイント算定表」'!C20)</f>
        <v>JJ線電線張替工事</v>
      </c>
      <c r="D15" s="387"/>
      <c r="E15" s="387"/>
      <c r="F15" s="387"/>
      <c r="G15" s="387"/>
      <c r="H15" s="387"/>
      <c r="I15" s="387"/>
      <c r="J15" s="387"/>
      <c r="K15" s="387"/>
      <c r="L15" s="387"/>
      <c r="M15" s="387"/>
      <c r="N15" s="387"/>
      <c r="O15" s="387"/>
      <c r="P15" s="387"/>
      <c r="Q15" s="387"/>
      <c r="R15" s="392"/>
      <c r="T15" s="379"/>
      <c r="U15" s="388"/>
      <c r="V15" s="394"/>
      <c r="W15" s="390"/>
      <c r="X15" s="390"/>
      <c r="Y15" s="390"/>
      <c r="Z15" s="390"/>
      <c r="AA15" s="390"/>
      <c r="AB15" s="390"/>
      <c r="AC15" s="390"/>
      <c r="AD15" s="390"/>
      <c r="AE15" s="390"/>
      <c r="AF15" s="390"/>
      <c r="AG15" s="390"/>
      <c r="AH15" s="390"/>
      <c r="AI15" s="390"/>
      <c r="AJ15" s="390"/>
      <c r="AK15" s="393"/>
      <c r="AL15" s="379"/>
    </row>
    <row r="16" spans="2:38" ht="21" customHeight="1">
      <c r="B16" s="385">
        <v>10</v>
      </c>
      <c r="C16" s="386" t="str">
        <f>IF('様式-1裏「実務歴ポイント算定表」'!C21="","",'様式-1裏「実務歴ポイント算定表」'!C21)</f>
        <v/>
      </c>
      <c r="D16" s="387"/>
      <c r="E16" s="387"/>
      <c r="F16" s="387"/>
      <c r="G16" s="387"/>
      <c r="H16" s="387"/>
      <c r="I16" s="387"/>
      <c r="J16" s="387"/>
      <c r="K16" s="387"/>
      <c r="L16" s="387"/>
      <c r="M16" s="387"/>
      <c r="N16" s="387"/>
      <c r="O16" s="387"/>
      <c r="P16" s="387"/>
      <c r="Q16" s="387"/>
      <c r="R16" s="392"/>
      <c r="T16" s="379"/>
      <c r="U16" s="388"/>
      <c r="V16" s="394"/>
      <c r="W16" s="390"/>
      <c r="X16" s="390"/>
      <c r="Y16" s="390"/>
      <c r="Z16" s="390"/>
      <c r="AA16" s="390"/>
      <c r="AB16" s="390"/>
      <c r="AC16" s="390"/>
      <c r="AD16" s="390"/>
      <c r="AE16" s="390"/>
      <c r="AF16" s="390"/>
      <c r="AG16" s="390"/>
      <c r="AH16" s="390"/>
      <c r="AI16" s="390"/>
      <c r="AJ16" s="390"/>
      <c r="AK16" s="393"/>
      <c r="AL16" s="379"/>
    </row>
    <row r="17" spans="2:38" ht="21" customHeight="1">
      <c r="T17" s="379"/>
      <c r="U17" s="379"/>
      <c r="V17" s="379"/>
      <c r="W17" s="379"/>
      <c r="X17" s="379"/>
      <c r="Y17" s="379"/>
      <c r="Z17" s="379"/>
      <c r="AA17" s="379"/>
      <c r="AB17" s="379"/>
      <c r="AC17" s="379"/>
      <c r="AD17" s="379"/>
      <c r="AE17" s="379"/>
      <c r="AF17" s="379"/>
      <c r="AG17" s="379"/>
      <c r="AH17" s="379"/>
      <c r="AI17" s="379"/>
      <c r="AJ17" s="379"/>
      <c r="AK17" s="379"/>
      <c r="AL17" s="379"/>
    </row>
    <row r="18" spans="2:38" ht="21" customHeight="1">
      <c r="B18" s="378" t="s">
        <v>344</v>
      </c>
      <c r="T18" s="379"/>
      <c r="U18" s="379" t="s">
        <v>344</v>
      </c>
      <c r="V18" s="379"/>
      <c r="W18" s="379"/>
      <c r="X18" s="379"/>
      <c r="Y18" s="379"/>
      <c r="Z18" s="379"/>
      <c r="AA18" s="379"/>
      <c r="AB18" s="379"/>
      <c r="AC18" s="379"/>
      <c r="AD18" s="379"/>
      <c r="AE18" s="379"/>
      <c r="AF18" s="379"/>
      <c r="AG18" s="379"/>
      <c r="AH18" s="379"/>
      <c r="AI18" s="379"/>
      <c r="AJ18" s="379"/>
      <c r="AK18" s="379"/>
      <c r="AL18" s="379"/>
    </row>
    <row r="19" spans="2:38" ht="36.75" customHeight="1">
      <c r="B19" s="395" t="s">
        <v>345</v>
      </c>
      <c r="C19" s="396" t="s">
        <v>346</v>
      </c>
      <c r="D19" s="397" t="s">
        <v>347</v>
      </c>
      <c r="E19" s="900" t="s">
        <v>348</v>
      </c>
      <c r="F19" s="901"/>
      <c r="G19" s="901"/>
      <c r="H19" s="901"/>
      <c r="I19" s="901"/>
      <c r="J19" s="901"/>
      <c r="K19" s="901"/>
      <c r="L19" s="901"/>
      <c r="M19" s="901"/>
      <c r="N19" s="901"/>
      <c r="O19" s="398"/>
      <c r="P19" s="901"/>
      <c r="Q19" s="901"/>
      <c r="R19" s="902"/>
      <c r="T19" s="379"/>
      <c r="U19" s="399" t="s">
        <v>345</v>
      </c>
      <c r="V19" s="400" t="s">
        <v>346</v>
      </c>
      <c r="W19" s="397" t="s">
        <v>347</v>
      </c>
      <c r="X19" s="900" t="s">
        <v>348</v>
      </c>
      <c r="Y19" s="901"/>
      <c r="Z19" s="901"/>
      <c r="AA19" s="901"/>
      <c r="AB19" s="901"/>
      <c r="AC19" s="901"/>
      <c r="AD19" s="901"/>
      <c r="AE19" s="901"/>
      <c r="AF19" s="901"/>
      <c r="AG19" s="901"/>
      <c r="AH19" s="398"/>
      <c r="AI19" s="901"/>
      <c r="AJ19" s="901"/>
      <c r="AK19" s="902"/>
      <c r="AL19" s="379"/>
    </row>
    <row r="20" spans="2:38" ht="21" customHeight="1">
      <c r="B20" s="385"/>
      <c r="C20" s="386"/>
      <c r="D20" s="387"/>
      <c r="E20" s="401"/>
      <c r="F20" s="401"/>
      <c r="G20" s="401"/>
      <c r="H20" s="401"/>
      <c r="I20" s="401"/>
      <c r="J20" s="401"/>
      <c r="K20" s="401"/>
      <c r="L20" s="401"/>
      <c r="M20" s="401"/>
      <c r="N20" s="401"/>
      <c r="O20" s="401"/>
      <c r="P20" s="401"/>
      <c r="Q20" s="401"/>
      <c r="R20" s="402"/>
      <c r="T20" s="379"/>
      <c r="U20" s="388"/>
      <c r="V20" s="389"/>
      <c r="W20" s="403" t="s">
        <v>349</v>
      </c>
      <c r="X20" s="404"/>
      <c r="Y20" s="404"/>
      <c r="Z20" s="404"/>
      <c r="AA20" s="404"/>
      <c r="AB20" s="404"/>
      <c r="AC20" s="404"/>
      <c r="AD20" s="404"/>
      <c r="AE20" s="404"/>
      <c r="AF20" s="404"/>
      <c r="AG20" s="404"/>
      <c r="AH20" s="404"/>
      <c r="AI20" s="404"/>
      <c r="AJ20" s="404"/>
      <c r="AK20" s="405"/>
      <c r="AL20" s="379"/>
    </row>
    <row r="21" spans="2:38" ht="21" customHeight="1">
      <c r="B21" s="406"/>
      <c r="C21" s="396"/>
      <c r="D21" s="387"/>
      <c r="E21" s="401"/>
      <c r="F21" s="401"/>
      <c r="G21" s="401"/>
      <c r="H21" s="401"/>
      <c r="I21" s="401"/>
      <c r="J21" s="401"/>
      <c r="K21" s="401"/>
      <c r="L21" s="401"/>
      <c r="M21" s="401"/>
      <c r="N21" s="401"/>
      <c r="O21" s="401"/>
      <c r="P21" s="401"/>
      <c r="Q21" s="401"/>
      <c r="R21" s="402"/>
      <c r="T21" s="379"/>
      <c r="U21" s="407"/>
      <c r="V21" s="400"/>
      <c r="W21" s="403" t="s">
        <v>350</v>
      </c>
      <c r="X21" s="404"/>
      <c r="Y21" s="404"/>
      <c r="Z21" s="404"/>
      <c r="AA21" s="404"/>
      <c r="AB21" s="404"/>
      <c r="AC21" s="404"/>
      <c r="AD21" s="404"/>
      <c r="AE21" s="404"/>
      <c r="AF21" s="404"/>
      <c r="AG21" s="404"/>
      <c r="AH21" s="404"/>
      <c r="AI21" s="404"/>
      <c r="AJ21" s="404"/>
      <c r="AK21" s="405"/>
      <c r="AL21" s="379"/>
    </row>
    <row r="22" spans="2:38" ht="21" customHeight="1">
      <c r="B22" s="385"/>
      <c r="C22" s="386"/>
      <c r="D22" s="387"/>
      <c r="E22" s="401"/>
      <c r="F22" s="401"/>
      <c r="G22" s="401"/>
      <c r="H22" s="401"/>
      <c r="I22" s="401"/>
      <c r="J22" s="401"/>
      <c r="K22" s="401"/>
      <c r="L22" s="401"/>
      <c r="M22" s="401"/>
      <c r="N22" s="401"/>
      <c r="O22" s="401"/>
      <c r="P22" s="401"/>
      <c r="Q22" s="401"/>
      <c r="R22" s="402"/>
      <c r="T22" s="379"/>
      <c r="U22" s="388"/>
      <c r="V22" s="389"/>
      <c r="W22" s="403" t="s">
        <v>351</v>
      </c>
      <c r="X22" s="408"/>
      <c r="Y22" s="404"/>
      <c r="Z22" s="404"/>
      <c r="AA22" s="404"/>
      <c r="AB22" s="404"/>
      <c r="AC22" s="404"/>
      <c r="AD22" s="404"/>
      <c r="AE22" s="404"/>
      <c r="AF22" s="404"/>
      <c r="AG22" s="404"/>
      <c r="AH22" s="404"/>
      <c r="AI22" s="404"/>
      <c r="AJ22" s="404"/>
      <c r="AK22" s="391"/>
      <c r="AL22" s="379"/>
    </row>
    <row r="23" spans="2:38" ht="21" customHeight="1">
      <c r="B23" s="397"/>
      <c r="C23" s="409"/>
      <c r="D23" s="387"/>
      <c r="E23" s="401"/>
      <c r="F23" s="401"/>
      <c r="G23" s="401"/>
      <c r="H23" s="401"/>
      <c r="I23" s="401"/>
      <c r="J23" s="401"/>
      <c r="K23" s="401"/>
      <c r="L23" s="401"/>
      <c r="M23" s="401"/>
      <c r="N23" s="401"/>
      <c r="O23" s="401"/>
      <c r="P23" s="401"/>
      <c r="Q23" s="401"/>
      <c r="R23" s="402"/>
      <c r="T23" s="379"/>
      <c r="U23" s="410"/>
      <c r="V23" s="411"/>
      <c r="W23" s="403"/>
      <c r="X23" s="408"/>
      <c r="Y23" s="404"/>
      <c r="Z23" s="404"/>
      <c r="AA23" s="404"/>
      <c r="AB23" s="404"/>
      <c r="AC23" s="404"/>
      <c r="AD23" s="404"/>
      <c r="AE23" s="404"/>
      <c r="AF23" s="404"/>
      <c r="AG23" s="404"/>
      <c r="AH23" s="404"/>
      <c r="AI23" s="404"/>
      <c r="AJ23" s="404"/>
      <c r="AK23" s="391"/>
      <c r="AL23" s="379"/>
    </row>
    <row r="24" spans="2:38" ht="21" customHeight="1">
      <c r="B24" s="406"/>
      <c r="C24" s="396"/>
      <c r="D24" s="387"/>
      <c r="E24" s="401"/>
      <c r="F24" s="401"/>
      <c r="G24" s="401"/>
      <c r="H24" s="401"/>
      <c r="I24" s="401"/>
      <c r="J24" s="401"/>
      <c r="K24" s="401"/>
      <c r="L24" s="401"/>
      <c r="M24" s="401"/>
      <c r="N24" s="401"/>
      <c r="O24" s="401"/>
      <c r="P24" s="401"/>
      <c r="Q24" s="401"/>
      <c r="R24" s="402"/>
      <c r="T24" s="379"/>
      <c r="U24" s="407"/>
      <c r="V24" s="400"/>
      <c r="W24" s="403" t="s">
        <v>349</v>
      </c>
      <c r="X24" s="404"/>
      <c r="Y24" s="404"/>
      <c r="Z24" s="404"/>
      <c r="AA24" s="404"/>
      <c r="AB24" s="404"/>
      <c r="AC24" s="404"/>
      <c r="AD24" s="404"/>
      <c r="AE24" s="404"/>
      <c r="AF24" s="404"/>
      <c r="AG24" s="404"/>
      <c r="AH24" s="404"/>
      <c r="AI24" s="404"/>
      <c r="AJ24" s="404"/>
      <c r="AK24" s="405"/>
      <c r="AL24" s="379"/>
    </row>
    <row r="25" spans="2:38" ht="21" customHeight="1">
      <c r="B25" s="406"/>
      <c r="C25" s="396"/>
      <c r="D25" s="387"/>
      <c r="E25" s="401"/>
      <c r="F25" s="401"/>
      <c r="G25" s="401"/>
      <c r="H25" s="401"/>
      <c r="I25" s="401"/>
      <c r="J25" s="401"/>
      <c r="K25" s="401"/>
      <c r="L25" s="401"/>
      <c r="M25" s="401"/>
      <c r="N25" s="401"/>
      <c r="O25" s="401"/>
      <c r="P25" s="401"/>
      <c r="Q25" s="401"/>
      <c r="R25" s="402"/>
      <c r="T25" s="379"/>
      <c r="U25" s="407"/>
      <c r="V25" s="400"/>
      <c r="W25" s="403" t="s">
        <v>350</v>
      </c>
      <c r="X25" s="404"/>
      <c r="Y25" s="404"/>
      <c r="Z25" s="404"/>
      <c r="AA25" s="404"/>
      <c r="AB25" s="404"/>
      <c r="AC25" s="404"/>
      <c r="AD25" s="404"/>
      <c r="AE25" s="404"/>
      <c r="AF25" s="404"/>
      <c r="AG25" s="404"/>
      <c r="AH25" s="404"/>
      <c r="AI25" s="404"/>
      <c r="AJ25" s="404"/>
      <c r="AK25" s="405"/>
      <c r="AL25" s="379"/>
    </row>
    <row r="26" spans="2:38" ht="21" customHeight="1">
      <c r="B26" s="406"/>
      <c r="C26" s="396"/>
      <c r="D26" s="387"/>
      <c r="E26" s="401"/>
      <c r="F26" s="401"/>
      <c r="G26" s="401"/>
      <c r="H26" s="401"/>
      <c r="I26" s="401"/>
      <c r="J26" s="401"/>
      <c r="K26" s="401"/>
      <c r="L26" s="401"/>
      <c r="M26" s="401"/>
      <c r="N26" s="401"/>
      <c r="O26" s="401"/>
      <c r="P26" s="401"/>
      <c r="Q26" s="401"/>
      <c r="R26" s="402"/>
      <c r="T26" s="379"/>
      <c r="U26" s="407"/>
      <c r="V26" s="400"/>
      <c r="W26" s="403" t="s">
        <v>351</v>
      </c>
      <c r="X26" s="404"/>
      <c r="Y26" s="404"/>
      <c r="Z26" s="404"/>
      <c r="AA26" s="404"/>
      <c r="AB26" s="404"/>
      <c r="AC26" s="404"/>
      <c r="AD26" s="404"/>
      <c r="AE26" s="404"/>
      <c r="AF26" s="404"/>
      <c r="AG26" s="404"/>
      <c r="AH26" s="404"/>
      <c r="AI26" s="404"/>
      <c r="AJ26" s="404"/>
      <c r="AK26" s="405"/>
      <c r="AL26" s="379"/>
    </row>
    <row r="27" spans="2:38">
      <c r="T27" s="379"/>
      <c r="U27" s="379"/>
      <c r="V27" s="379"/>
      <c r="W27" s="379"/>
      <c r="X27" s="379"/>
      <c r="Y27" s="379"/>
      <c r="Z27" s="379"/>
      <c r="AA27" s="379"/>
      <c r="AB27" s="379"/>
      <c r="AC27" s="379"/>
      <c r="AD27" s="379"/>
      <c r="AE27" s="379"/>
      <c r="AF27" s="379"/>
      <c r="AG27" s="379"/>
      <c r="AH27" s="379"/>
      <c r="AI27" s="379"/>
      <c r="AJ27" s="379"/>
      <c r="AK27" s="379"/>
      <c r="AL27" s="379"/>
    </row>
  </sheetData>
  <mergeCells count="42">
    <mergeCell ref="E19:N19"/>
    <mergeCell ref="P19:R19"/>
    <mergeCell ref="X19:AG19"/>
    <mergeCell ref="AI19:AK19"/>
    <mergeCell ref="AE5:AE6"/>
    <mergeCell ref="AF5:AF6"/>
    <mergeCell ref="AG5:AG6"/>
    <mergeCell ref="AH5:AH6"/>
    <mergeCell ref="AI5:AI6"/>
    <mergeCell ref="AJ5:AJ6"/>
    <mergeCell ref="O5:O6"/>
    <mergeCell ref="P5:P6"/>
    <mergeCell ref="Q5:Q6"/>
    <mergeCell ref="W5:W6"/>
    <mergeCell ref="X5:X6"/>
    <mergeCell ref="Y5:Z5"/>
    <mergeCell ref="U4:U6"/>
    <mergeCell ref="V4:V6"/>
    <mergeCell ref="W4:AA4"/>
    <mergeCell ref="AB4:AE4"/>
    <mergeCell ref="R4:R6"/>
    <mergeCell ref="AF4:AJ4"/>
    <mergeCell ref="AK4:AK6"/>
    <mergeCell ref="AA5:AA6"/>
    <mergeCell ref="AB5:AB6"/>
    <mergeCell ref="AC5:AC6"/>
    <mergeCell ref="AD5:AD6"/>
    <mergeCell ref="B4:B6"/>
    <mergeCell ref="C4:C6"/>
    <mergeCell ref="D4:H4"/>
    <mergeCell ref="I4:L4"/>
    <mergeCell ref="M4:Q4"/>
    <mergeCell ref="D5:D6"/>
    <mergeCell ref="E5:E6"/>
    <mergeCell ref="F5:G5"/>
    <mergeCell ref="H5:H6"/>
    <mergeCell ref="N5:N6"/>
    <mergeCell ref="I5:I6"/>
    <mergeCell ref="J5:J6"/>
    <mergeCell ref="K5:K6"/>
    <mergeCell ref="L5:L6"/>
    <mergeCell ref="M5:M6"/>
  </mergeCells>
  <phoneticPr fontId="2"/>
  <pageMargins left="0.23622047244094491" right="0.23622047244094491" top="0.59055118110236227" bottom="0.3937007874015748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R69"/>
  <sheetViews>
    <sheetView view="pageBreakPreview" zoomScaleNormal="100" zoomScaleSheetLayoutView="100" workbookViewId="0"/>
  </sheetViews>
  <sheetFormatPr defaultColWidth="10.5" defaultRowHeight="21.75" customHeight="1"/>
  <cols>
    <col min="1" max="1" width="10.625" style="1" customWidth="1"/>
    <col min="2" max="5" width="10.625" style="119" customWidth="1"/>
    <col min="6" max="6" width="10.625" style="1" customWidth="1"/>
    <col min="7" max="10" width="10.625" style="119" customWidth="1"/>
    <col min="11" max="11" width="31.375" style="119" customWidth="1"/>
    <col min="12" max="12" width="16.375" style="119" customWidth="1"/>
    <col min="13" max="14" width="12.75" style="119" customWidth="1"/>
    <col min="15" max="15" width="12.75" style="1" customWidth="1"/>
    <col min="16" max="19" width="12.75" style="119" customWidth="1"/>
    <col min="20" max="16384" width="10.5" style="119"/>
  </cols>
  <sheetData>
    <row r="1" spans="1:18" ht="21.75" customHeight="1">
      <c r="A1" s="487" t="str">
        <f>'様式-1表「内申書」'!A1</f>
        <v>Ver.2024.9</v>
      </c>
      <c r="B1" s="2" t="s">
        <v>170</v>
      </c>
      <c r="C1" s="913" t="s">
        <v>171</v>
      </c>
      <c r="D1" s="913"/>
      <c r="E1" s="913"/>
      <c r="F1" s="913"/>
      <c r="G1" s="913"/>
      <c r="H1" s="913"/>
      <c r="I1" s="913"/>
      <c r="J1" s="913"/>
      <c r="K1" s="26"/>
      <c r="L1" s="491">
        <v>45558</v>
      </c>
    </row>
    <row r="2" spans="1:18" ht="21.75" customHeight="1">
      <c r="A2" s="291"/>
      <c r="F2" s="119"/>
      <c r="L2" s="120" t="s">
        <v>81</v>
      </c>
    </row>
    <row r="3" spans="1:18" ht="21.75" customHeight="1">
      <c r="C3" s="3"/>
      <c r="D3" s="1"/>
    </row>
    <row r="4" spans="1:18" ht="21.75" customHeight="1">
      <c r="A4" s="828" t="s">
        <v>93</v>
      </c>
      <c r="B4" s="823" t="s">
        <v>16</v>
      </c>
      <c r="C4" s="909" t="s">
        <v>20</v>
      </c>
      <c r="D4" s="909"/>
      <c r="E4" s="909" t="s">
        <v>62</v>
      </c>
      <c r="F4" s="909"/>
      <c r="G4" s="909" t="s">
        <v>63</v>
      </c>
      <c r="H4" s="909"/>
      <c r="I4" s="828" t="s">
        <v>65</v>
      </c>
      <c r="J4" s="908" t="s">
        <v>84</v>
      </c>
      <c r="K4" s="909" t="s">
        <v>83</v>
      </c>
      <c r="L4" s="909"/>
    </row>
    <row r="5" spans="1:18" s="1" customFormat="1" ht="21.75" customHeight="1">
      <c r="A5" s="823"/>
      <c r="B5" s="823"/>
      <c r="C5" s="121" t="s">
        <v>21</v>
      </c>
      <c r="D5" s="121" t="s">
        <v>3</v>
      </c>
      <c r="E5" s="121" t="s">
        <v>61</v>
      </c>
      <c r="F5" s="121" t="s">
        <v>23</v>
      </c>
      <c r="G5" s="121" t="s">
        <v>5</v>
      </c>
      <c r="H5" s="121" t="s">
        <v>23</v>
      </c>
      <c r="I5" s="823"/>
      <c r="J5" s="909"/>
      <c r="K5" s="909"/>
      <c r="L5" s="909"/>
      <c r="M5" s="119"/>
      <c r="N5" s="119"/>
      <c r="P5" s="119"/>
      <c r="Q5" s="119"/>
      <c r="R5" s="119"/>
    </row>
    <row r="6" spans="1:18" s="1" customFormat="1" ht="21.75" customHeight="1">
      <c r="A6" s="28" t="s">
        <v>76</v>
      </c>
      <c r="B6" s="28" t="s">
        <v>74</v>
      </c>
      <c r="C6" s="121" t="s">
        <v>77</v>
      </c>
      <c r="D6" s="121" t="s">
        <v>78</v>
      </c>
      <c r="E6" s="121" t="s">
        <v>79</v>
      </c>
      <c r="F6" s="121"/>
      <c r="G6" s="121" t="s">
        <v>80</v>
      </c>
      <c r="H6" s="121"/>
      <c r="I6" s="28"/>
      <c r="J6" s="121" t="s">
        <v>75</v>
      </c>
      <c r="K6" s="121" t="s">
        <v>213</v>
      </c>
      <c r="L6" s="121" t="s">
        <v>214</v>
      </c>
      <c r="M6" s="119"/>
      <c r="N6" s="119"/>
      <c r="P6" s="119"/>
      <c r="Q6" s="119"/>
      <c r="R6" s="119"/>
    </row>
    <row r="7" spans="1:18" ht="21.75" customHeight="1">
      <c r="A7" s="298">
        <v>111110</v>
      </c>
      <c r="B7" s="123" t="s">
        <v>68</v>
      </c>
      <c r="C7" s="124" t="s">
        <v>39</v>
      </c>
      <c r="D7" s="125" t="s">
        <v>69</v>
      </c>
      <c r="E7" s="126" t="s">
        <v>37</v>
      </c>
      <c r="F7" s="127">
        <v>1</v>
      </c>
      <c r="G7" s="128"/>
      <c r="H7" s="127">
        <v>2</v>
      </c>
      <c r="I7" s="129">
        <f>IF(SUM(F7,H7)&gt;8,8,SUM(F7,H7))</f>
        <v>3</v>
      </c>
      <c r="J7" s="130" t="s">
        <v>82</v>
      </c>
      <c r="K7" s="131"/>
      <c r="L7" s="131"/>
    </row>
    <row r="8" spans="1:18" ht="21.75" customHeight="1">
      <c r="A8" s="299">
        <v>111111</v>
      </c>
      <c r="B8" s="300" t="s">
        <v>293</v>
      </c>
      <c r="C8" s="301" t="s">
        <v>294</v>
      </c>
      <c r="D8" s="302" t="s">
        <v>69</v>
      </c>
      <c r="E8" s="303" t="s">
        <v>37</v>
      </c>
      <c r="F8" s="304">
        <v>1</v>
      </c>
      <c r="G8" s="305"/>
      <c r="H8" s="304">
        <v>2</v>
      </c>
      <c r="I8" s="306">
        <v>3</v>
      </c>
      <c r="J8" s="307" t="s">
        <v>66</v>
      </c>
      <c r="K8" s="308" t="s">
        <v>295</v>
      </c>
      <c r="L8" s="301" t="s">
        <v>296</v>
      </c>
    </row>
    <row r="9" spans="1:18" ht="21.75" customHeight="1">
      <c r="A9" s="309">
        <v>111210</v>
      </c>
      <c r="B9" s="310" t="s">
        <v>68</v>
      </c>
      <c r="C9" s="311" t="s">
        <v>39</v>
      </c>
      <c r="D9" s="311" t="s">
        <v>69</v>
      </c>
      <c r="E9" s="312" t="s">
        <v>38</v>
      </c>
      <c r="F9" s="313">
        <v>2</v>
      </c>
      <c r="G9" s="314"/>
      <c r="H9" s="313">
        <v>2</v>
      </c>
      <c r="I9" s="315">
        <f t="shared" ref="I9:I69" si="0">IF(SUM(F9,H9)&gt;8,8,SUM(F9,H9))</f>
        <v>4</v>
      </c>
      <c r="J9" s="316" t="s">
        <v>82</v>
      </c>
      <c r="K9" s="317"/>
      <c r="L9" s="317"/>
    </row>
    <row r="10" spans="1:18" ht="21.75" customHeight="1">
      <c r="A10" s="318">
        <v>111211</v>
      </c>
      <c r="B10" s="319" t="s">
        <v>297</v>
      </c>
      <c r="C10" s="320" t="s">
        <v>39</v>
      </c>
      <c r="D10" s="320" t="s">
        <v>69</v>
      </c>
      <c r="E10" s="321" t="s">
        <v>38</v>
      </c>
      <c r="F10" s="322">
        <v>2</v>
      </c>
      <c r="G10" s="323"/>
      <c r="H10" s="322">
        <v>2</v>
      </c>
      <c r="I10" s="318">
        <v>4</v>
      </c>
      <c r="J10" s="324" t="s">
        <v>66</v>
      </c>
      <c r="K10" s="325" t="s">
        <v>295</v>
      </c>
      <c r="L10" s="326" t="s">
        <v>296</v>
      </c>
    </row>
    <row r="11" spans="1:18" ht="21.75" customHeight="1">
      <c r="A11" s="309">
        <v>112110</v>
      </c>
      <c r="B11" s="327" t="s">
        <v>68</v>
      </c>
      <c r="C11" s="328" t="s">
        <v>39</v>
      </c>
      <c r="D11" s="328" t="s">
        <v>70</v>
      </c>
      <c r="E11" s="329" t="s">
        <v>37</v>
      </c>
      <c r="F11" s="330">
        <v>2</v>
      </c>
      <c r="G11" s="331"/>
      <c r="H11" s="330">
        <v>4</v>
      </c>
      <c r="I11" s="332">
        <f t="shared" si="0"/>
        <v>6</v>
      </c>
      <c r="J11" s="333" t="s">
        <v>82</v>
      </c>
      <c r="K11" s="131"/>
      <c r="L11" s="131"/>
    </row>
    <row r="12" spans="1:18" ht="21.75" customHeight="1">
      <c r="A12" s="299">
        <v>112111</v>
      </c>
      <c r="B12" s="334" t="s">
        <v>293</v>
      </c>
      <c r="C12" s="302" t="s">
        <v>298</v>
      </c>
      <c r="D12" s="302" t="s">
        <v>70</v>
      </c>
      <c r="E12" s="303" t="s">
        <v>37</v>
      </c>
      <c r="F12" s="304">
        <v>2</v>
      </c>
      <c r="G12" s="305"/>
      <c r="H12" s="304">
        <v>4</v>
      </c>
      <c r="I12" s="306">
        <v>6</v>
      </c>
      <c r="J12" s="307" t="s">
        <v>66</v>
      </c>
      <c r="K12" s="335" t="s">
        <v>299</v>
      </c>
      <c r="L12" s="301" t="s">
        <v>300</v>
      </c>
    </row>
    <row r="13" spans="1:18" ht="21.75" customHeight="1">
      <c r="A13" s="309">
        <v>112210</v>
      </c>
      <c r="B13" s="310" t="s">
        <v>68</v>
      </c>
      <c r="C13" s="311" t="s">
        <v>39</v>
      </c>
      <c r="D13" s="311" t="s">
        <v>70</v>
      </c>
      <c r="E13" s="312" t="s">
        <v>38</v>
      </c>
      <c r="F13" s="313">
        <v>4</v>
      </c>
      <c r="G13" s="314"/>
      <c r="H13" s="313">
        <v>4</v>
      </c>
      <c r="I13" s="315">
        <f t="shared" si="0"/>
        <v>8</v>
      </c>
      <c r="J13" s="316" t="s">
        <v>82</v>
      </c>
      <c r="K13" s="317"/>
      <c r="L13" s="317"/>
    </row>
    <row r="14" spans="1:18" ht="21.75" customHeight="1">
      <c r="A14" s="318">
        <v>112211</v>
      </c>
      <c r="B14" s="319" t="s">
        <v>293</v>
      </c>
      <c r="C14" s="320" t="s">
        <v>298</v>
      </c>
      <c r="D14" s="320" t="s">
        <v>70</v>
      </c>
      <c r="E14" s="321" t="s">
        <v>38</v>
      </c>
      <c r="F14" s="322">
        <v>4</v>
      </c>
      <c r="G14" s="323"/>
      <c r="H14" s="322">
        <v>4</v>
      </c>
      <c r="I14" s="318">
        <v>8</v>
      </c>
      <c r="J14" s="324" t="s">
        <v>66</v>
      </c>
      <c r="K14" s="336" t="s">
        <v>301</v>
      </c>
      <c r="L14" s="326" t="s">
        <v>300</v>
      </c>
    </row>
    <row r="15" spans="1:18" ht="21.75" customHeight="1">
      <c r="A15" s="309">
        <v>114110</v>
      </c>
      <c r="B15" s="327" t="s">
        <v>68</v>
      </c>
      <c r="C15" s="328" t="s">
        <v>39</v>
      </c>
      <c r="D15" s="131" t="s">
        <v>71</v>
      </c>
      <c r="E15" s="329" t="s">
        <v>37</v>
      </c>
      <c r="F15" s="330">
        <v>3</v>
      </c>
      <c r="G15" s="331"/>
      <c r="H15" s="330">
        <v>5</v>
      </c>
      <c r="I15" s="332">
        <f t="shared" si="0"/>
        <v>8</v>
      </c>
      <c r="J15" s="333" t="s">
        <v>82</v>
      </c>
      <c r="K15" s="131"/>
      <c r="L15" s="131"/>
    </row>
    <row r="16" spans="1:18" ht="21.75" customHeight="1">
      <c r="A16" s="299">
        <v>114111</v>
      </c>
      <c r="B16" s="334" t="s">
        <v>293</v>
      </c>
      <c r="C16" s="302" t="s">
        <v>298</v>
      </c>
      <c r="D16" s="301" t="s">
        <v>302</v>
      </c>
      <c r="E16" s="303" t="s">
        <v>37</v>
      </c>
      <c r="F16" s="304">
        <v>3</v>
      </c>
      <c r="G16" s="305"/>
      <c r="H16" s="304">
        <v>5</v>
      </c>
      <c r="I16" s="306">
        <v>8</v>
      </c>
      <c r="J16" s="307" t="s">
        <v>66</v>
      </c>
      <c r="K16" s="335" t="s">
        <v>303</v>
      </c>
      <c r="L16" s="301" t="s">
        <v>300</v>
      </c>
    </row>
    <row r="17" spans="1:12" ht="21.75" customHeight="1">
      <c r="A17" s="309">
        <v>114210</v>
      </c>
      <c r="B17" s="310" t="s">
        <v>68</v>
      </c>
      <c r="C17" s="311" t="s">
        <v>39</v>
      </c>
      <c r="D17" s="311" t="s">
        <v>71</v>
      </c>
      <c r="E17" s="312" t="s">
        <v>38</v>
      </c>
      <c r="F17" s="313">
        <v>6</v>
      </c>
      <c r="G17" s="314"/>
      <c r="H17" s="313">
        <v>5</v>
      </c>
      <c r="I17" s="315">
        <f t="shared" si="0"/>
        <v>8</v>
      </c>
      <c r="J17" s="316" t="s">
        <v>82</v>
      </c>
      <c r="K17" s="317"/>
      <c r="L17" s="317"/>
    </row>
    <row r="18" spans="1:12" ht="21.75" customHeight="1">
      <c r="A18" s="318">
        <v>114211</v>
      </c>
      <c r="B18" s="319" t="s">
        <v>293</v>
      </c>
      <c r="C18" s="320" t="s">
        <v>298</v>
      </c>
      <c r="D18" s="320" t="s">
        <v>302</v>
      </c>
      <c r="E18" s="321" t="s">
        <v>304</v>
      </c>
      <c r="F18" s="322">
        <v>6</v>
      </c>
      <c r="G18" s="323"/>
      <c r="H18" s="322">
        <v>5</v>
      </c>
      <c r="I18" s="318">
        <v>8</v>
      </c>
      <c r="J18" s="324" t="s">
        <v>66</v>
      </c>
      <c r="K18" s="336" t="s">
        <v>305</v>
      </c>
      <c r="L18" s="326" t="s">
        <v>300</v>
      </c>
    </row>
    <row r="19" spans="1:12" ht="21.75" customHeight="1">
      <c r="A19" s="337">
        <v>121110</v>
      </c>
      <c r="B19" s="199" t="s">
        <v>68</v>
      </c>
      <c r="C19" s="200" t="s">
        <v>73</v>
      </c>
      <c r="D19" s="205" t="s">
        <v>69</v>
      </c>
      <c r="E19" s="338" t="s">
        <v>37</v>
      </c>
      <c r="F19" s="339">
        <v>1</v>
      </c>
      <c r="G19" s="340"/>
      <c r="H19" s="339">
        <v>2</v>
      </c>
      <c r="I19" s="341">
        <f t="shared" si="0"/>
        <v>3</v>
      </c>
      <c r="J19" s="342" t="s">
        <v>82</v>
      </c>
      <c r="K19" s="200"/>
      <c r="L19" s="200"/>
    </row>
    <row r="20" spans="1:12" ht="21.75" customHeight="1">
      <c r="A20" s="151">
        <v>121210</v>
      </c>
      <c r="B20" s="204" t="s">
        <v>68</v>
      </c>
      <c r="C20" s="146" t="s">
        <v>73</v>
      </c>
      <c r="D20" s="147" t="s">
        <v>69</v>
      </c>
      <c r="E20" s="148" t="s">
        <v>38</v>
      </c>
      <c r="F20" s="149">
        <v>2</v>
      </c>
      <c r="G20" s="150"/>
      <c r="H20" s="149">
        <v>2</v>
      </c>
      <c r="I20" s="151">
        <f t="shared" si="0"/>
        <v>4</v>
      </c>
      <c r="J20" s="152" t="s">
        <v>82</v>
      </c>
      <c r="K20" s="146"/>
      <c r="L20" s="146"/>
    </row>
    <row r="21" spans="1:12" ht="21.75" customHeight="1">
      <c r="A21" s="343">
        <v>121111</v>
      </c>
      <c r="B21" s="199" t="s">
        <v>68</v>
      </c>
      <c r="C21" s="139" t="s">
        <v>73</v>
      </c>
      <c r="D21" s="140" t="s">
        <v>69</v>
      </c>
      <c r="E21" s="141" t="s">
        <v>37</v>
      </c>
      <c r="F21" s="142">
        <v>1</v>
      </c>
      <c r="G21" s="143"/>
      <c r="H21" s="142">
        <v>2</v>
      </c>
      <c r="I21" s="144">
        <f t="shared" si="0"/>
        <v>3</v>
      </c>
      <c r="J21" s="145" t="s">
        <v>66</v>
      </c>
      <c r="K21" s="139" t="s">
        <v>215</v>
      </c>
      <c r="L21" s="139" t="s">
        <v>169</v>
      </c>
    </row>
    <row r="22" spans="1:12" ht="21.75" customHeight="1">
      <c r="A22" s="151">
        <v>121211</v>
      </c>
      <c r="B22" s="204" t="s">
        <v>68</v>
      </c>
      <c r="C22" s="146" t="s">
        <v>73</v>
      </c>
      <c r="D22" s="147" t="s">
        <v>69</v>
      </c>
      <c r="E22" s="148" t="s">
        <v>38</v>
      </c>
      <c r="F22" s="149">
        <v>2</v>
      </c>
      <c r="G22" s="150"/>
      <c r="H22" s="149">
        <v>2</v>
      </c>
      <c r="I22" s="151">
        <f t="shared" si="0"/>
        <v>4</v>
      </c>
      <c r="J22" s="152" t="s">
        <v>66</v>
      </c>
      <c r="K22" s="146" t="s">
        <v>215</v>
      </c>
      <c r="L22" s="146" t="s">
        <v>169</v>
      </c>
    </row>
    <row r="23" spans="1:12" ht="21.75" customHeight="1">
      <c r="A23" s="344">
        <v>122110</v>
      </c>
      <c r="B23" s="345" t="s">
        <v>68</v>
      </c>
      <c r="C23" s="139" t="s">
        <v>73</v>
      </c>
      <c r="D23" s="140" t="s">
        <v>70</v>
      </c>
      <c r="E23" s="141" t="s">
        <v>37</v>
      </c>
      <c r="F23" s="142">
        <v>2</v>
      </c>
      <c r="G23" s="143"/>
      <c r="H23" s="142">
        <v>4</v>
      </c>
      <c r="I23" s="144">
        <f t="shared" si="0"/>
        <v>6</v>
      </c>
      <c r="J23" s="145" t="s">
        <v>82</v>
      </c>
      <c r="K23" s="154"/>
      <c r="L23" s="154"/>
    </row>
    <row r="24" spans="1:12" ht="21.75" customHeight="1">
      <c r="A24" s="346">
        <v>122111</v>
      </c>
      <c r="B24" s="153" t="s">
        <v>68</v>
      </c>
      <c r="C24" s="155" t="s">
        <v>73</v>
      </c>
      <c r="D24" s="156" t="s">
        <v>70</v>
      </c>
      <c r="E24" s="157" t="s">
        <v>37</v>
      </c>
      <c r="F24" s="158">
        <v>2</v>
      </c>
      <c r="G24" s="159"/>
      <c r="H24" s="158">
        <v>4</v>
      </c>
      <c r="I24" s="160">
        <f t="shared" si="0"/>
        <v>6</v>
      </c>
      <c r="J24" s="161" t="s">
        <v>66</v>
      </c>
      <c r="K24" s="162" t="s">
        <v>218</v>
      </c>
      <c r="L24" s="162" t="s">
        <v>217</v>
      </c>
    </row>
    <row r="25" spans="1:12" ht="21.75" customHeight="1">
      <c r="A25" s="347">
        <v>122211</v>
      </c>
      <c r="B25" s="348" t="s">
        <v>68</v>
      </c>
      <c r="C25" s="163" t="s">
        <v>73</v>
      </c>
      <c r="D25" s="164" t="s">
        <v>70</v>
      </c>
      <c r="E25" s="165" t="s">
        <v>38</v>
      </c>
      <c r="F25" s="166">
        <v>4</v>
      </c>
      <c r="G25" s="167"/>
      <c r="H25" s="166">
        <v>4</v>
      </c>
      <c r="I25" s="168">
        <f t="shared" si="0"/>
        <v>8</v>
      </c>
      <c r="J25" s="169" t="s">
        <v>66</v>
      </c>
      <c r="K25" s="163" t="s">
        <v>216</v>
      </c>
      <c r="L25" s="163"/>
    </row>
    <row r="26" spans="1:12" ht="21.75" customHeight="1">
      <c r="A26" s="344">
        <v>124111</v>
      </c>
      <c r="B26" s="345" t="s">
        <v>68</v>
      </c>
      <c r="C26" s="139" t="s">
        <v>73</v>
      </c>
      <c r="D26" s="139" t="s">
        <v>71</v>
      </c>
      <c r="E26" s="141" t="s">
        <v>37</v>
      </c>
      <c r="F26" s="142">
        <v>3</v>
      </c>
      <c r="G26" s="143"/>
      <c r="H26" s="142">
        <v>5</v>
      </c>
      <c r="I26" s="144">
        <f t="shared" si="0"/>
        <v>8</v>
      </c>
      <c r="J26" s="145" t="s">
        <v>66</v>
      </c>
      <c r="K26" s="139"/>
      <c r="L26" s="139"/>
    </row>
    <row r="27" spans="1:12" ht="21.75" customHeight="1">
      <c r="A27" s="349">
        <v>124211</v>
      </c>
      <c r="B27" s="350" t="s">
        <v>68</v>
      </c>
      <c r="C27" s="146" t="s">
        <v>73</v>
      </c>
      <c r="D27" s="147" t="s">
        <v>71</v>
      </c>
      <c r="E27" s="148" t="s">
        <v>38</v>
      </c>
      <c r="F27" s="149">
        <v>6</v>
      </c>
      <c r="G27" s="150"/>
      <c r="H27" s="149">
        <v>5</v>
      </c>
      <c r="I27" s="151">
        <f t="shared" si="0"/>
        <v>8</v>
      </c>
      <c r="J27" s="152" t="s">
        <v>66</v>
      </c>
      <c r="K27" s="146"/>
      <c r="L27" s="146"/>
    </row>
    <row r="28" spans="1:12" ht="21.75" customHeight="1">
      <c r="A28" s="351">
        <v>131111</v>
      </c>
      <c r="B28" s="352" t="s">
        <v>68</v>
      </c>
      <c r="C28" s="170" t="s">
        <v>60</v>
      </c>
      <c r="D28" s="171" t="s">
        <v>69</v>
      </c>
      <c r="E28" s="172" t="s">
        <v>37</v>
      </c>
      <c r="F28" s="173">
        <v>2</v>
      </c>
      <c r="G28" s="174"/>
      <c r="H28" s="173">
        <v>3</v>
      </c>
      <c r="I28" s="175">
        <f t="shared" si="0"/>
        <v>5</v>
      </c>
      <c r="J28" s="176" t="s">
        <v>66</v>
      </c>
      <c r="K28" s="914" t="s">
        <v>306</v>
      </c>
      <c r="L28" s="914" t="s">
        <v>307</v>
      </c>
    </row>
    <row r="29" spans="1:12" ht="21.75" customHeight="1">
      <c r="A29" s="182">
        <v>131211</v>
      </c>
      <c r="B29" s="184" t="s">
        <v>68</v>
      </c>
      <c r="C29" s="177" t="s">
        <v>60</v>
      </c>
      <c r="D29" s="178" t="s">
        <v>69</v>
      </c>
      <c r="E29" s="179" t="s">
        <v>38</v>
      </c>
      <c r="F29" s="180">
        <v>4</v>
      </c>
      <c r="G29" s="181"/>
      <c r="H29" s="180">
        <v>3</v>
      </c>
      <c r="I29" s="182">
        <f t="shared" si="0"/>
        <v>7</v>
      </c>
      <c r="J29" s="183" t="s">
        <v>66</v>
      </c>
      <c r="K29" s="915"/>
      <c r="L29" s="915"/>
    </row>
    <row r="30" spans="1:12" ht="21.75" customHeight="1">
      <c r="A30" s="351">
        <v>132111</v>
      </c>
      <c r="B30" s="352" t="s">
        <v>68</v>
      </c>
      <c r="C30" s="170" t="s">
        <v>60</v>
      </c>
      <c r="D30" s="170" t="s">
        <v>72</v>
      </c>
      <c r="E30" s="172" t="s">
        <v>37</v>
      </c>
      <c r="F30" s="173">
        <v>3</v>
      </c>
      <c r="G30" s="174"/>
      <c r="H30" s="173">
        <v>5</v>
      </c>
      <c r="I30" s="175">
        <f t="shared" si="0"/>
        <v>8</v>
      </c>
      <c r="J30" s="176" t="s">
        <v>66</v>
      </c>
      <c r="K30" s="915"/>
      <c r="L30" s="915"/>
    </row>
    <row r="31" spans="1:12" ht="21.75" customHeight="1">
      <c r="A31" s="182">
        <v>132211</v>
      </c>
      <c r="B31" s="184" t="s">
        <v>68</v>
      </c>
      <c r="C31" s="177" t="s">
        <v>60</v>
      </c>
      <c r="D31" s="178" t="s">
        <v>72</v>
      </c>
      <c r="E31" s="179" t="s">
        <v>38</v>
      </c>
      <c r="F31" s="180">
        <v>6</v>
      </c>
      <c r="G31" s="181"/>
      <c r="H31" s="180">
        <v>5</v>
      </c>
      <c r="I31" s="182">
        <f t="shared" si="0"/>
        <v>8</v>
      </c>
      <c r="J31" s="183" t="s">
        <v>66</v>
      </c>
      <c r="K31" s="916"/>
      <c r="L31" s="916"/>
    </row>
    <row r="32" spans="1:12" ht="21.75" customHeight="1">
      <c r="A32" s="354">
        <v>200040</v>
      </c>
      <c r="B32" s="355" t="s">
        <v>55</v>
      </c>
      <c r="C32" s="356"/>
      <c r="D32" s="357"/>
      <c r="E32" s="358"/>
      <c r="F32" s="359"/>
      <c r="G32" s="360" t="s">
        <v>308</v>
      </c>
      <c r="H32" s="359">
        <v>4</v>
      </c>
      <c r="I32" s="361">
        <v>4</v>
      </c>
      <c r="J32" s="362" t="s">
        <v>309</v>
      </c>
      <c r="K32" s="353"/>
      <c r="L32" s="363" t="s">
        <v>296</v>
      </c>
    </row>
    <row r="33" spans="1:12" ht="21.75" customHeight="1">
      <c r="A33" s="151">
        <v>200050</v>
      </c>
      <c r="B33" s="204" t="s">
        <v>55</v>
      </c>
      <c r="C33" s="147"/>
      <c r="D33" s="204"/>
      <c r="E33" s="150"/>
      <c r="F33" s="149"/>
      <c r="G33" s="150" t="s">
        <v>64</v>
      </c>
      <c r="H33" s="149">
        <v>8</v>
      </c>
      <c r="I33" s="151">
        <f t="shared" si="0"/>
        <v>8</v>
      </c>
      <c r="J33" s="152" t="s">
        <v>82</v>
      </c>
      <c r="K33" s="146"/>
      <c r="L33" s="146"/>
    </row>
    <row r="34" spans="1:12" ht="21.75" customHeight="1">
      <c r="A34" s="364">
        <v>321010</v>
      </c>
      <c r="B34" s="185" t="s">
        <v>56</v>
      </c>
      <c r="C34" s="186" t="s">
        <v>40</v>
      </c>
      <c r="D34" s="185" t="s">
        <v>69</v>
      </c>
      <c r="E34" s="187"/>
      <c r="F34" s="188"/>
      <c r="G34" s="187" t="s">
        <v>41</v>
      </c>
      <c r="H34" s="188">
        <v>2</v>
      </c>
      <c r="I34" s="189">
        <f t="shared" si="0"/>
        <v>2</v>
      </c>
      <c r="J34" s="190" t="s">
        <v>82</v>
      </c>
      <c r="K34" s="917" t="s">
        <v>310</v>
      </c>
      <c r="L34" s="917" t="s">
        <v>311</v>
      </c>
    </row>
    <row r="35" spans="1:12" ht="21.75" customHeight="1">
      <c r="A35" s="195">
        <v>321020</v>
      </c>
      <c r="B35" s="191" t="s">
        <v>56</v>
      </c>
      <c r="C35" s="192" t="s">
        <v>40</v>
      </c>
      <c r="D35" s="191" t="s">
        <v>69</v>
      </c>
      <c r="E35" s="193"/>
      <c r="F35" s="194"/>
      <c r="G35" s="193" t="s">
        <v>42</v>
      </c>
      <c r="H35" s="194">
        <v>4</v>
      </c>
      <c r="I35" s="195">
        <f t="shared" si="0"/>
        <v>4</v>
      </c>
      <c r="J35" s="196" t="s">
        <v>82</v>
      </c>
      <c r="K35" s="918"/>
      <c r="L35" s="918"/>
    </row>
    <row r="36" spans="1:12" ht="21.75" customHeight="1">
      <c r="A36" s="364">
        <v>322010</v>
      </c>
      <c r="B36" s="197" t="s">
        <v>56</v>
      </c>
      <c r="C36" s="198" t="s">
        <v>40</v>
      </c>
      <c r="D36" s="185" t="s">
        <v>70</v>
      </c>
      <c r="E36" s="187"/>
      <c r="F36" s="188"/>
      <c r="G36" s="187" t="s">
        <v>41</v>
      </c>
      <c r="H36" s="188">
        <v>4</v>
      </c>
      <c r="I36" s="189">
        <f t="shared" si="0"/>
        <v>4</v>
      </c>
      <c r="J36" s="190" t="s">
        <v>82</v>
      </c>
      <c r="K36" s="918"/>
      <c r="L36" s="918"/>
    </row>
    <row r="37" spans="1:12" ht="21.75" customHeight="1">
      <c r="A37" s="195">
        <v>322020</v>
      </c>
      <c r="B37" s="191" t="s">
        <v>56</v>
      </c>
      <c r="C37" s="192" t="s">
        <v>40</v>
      </c>
      <c r="D37" s="191" t="s">
        <v>70</v>
      </c>
      <c r="E37" s="193"/>
      <c r="F37" s="194"/>
      <c r="G37" s="193" t="s">
        <v>42</v>
      </c>
      <c r="H37" s="194">
        <v>8</v>
      </c>
      <c r="I37" s="195">
        <f t="shared" si="0"/>
        <v>8</v>
      </c>
      <c r="J37" s="196" t="s">
        <v>82</v>
      </c>
      <c r="K37" s="918"/>
      <c r="L37" s="918"/>
    </row>
    <row r="38" spans="1:12" ht="21.75" customHeight="1">
      <c r="A38" s="364">
        <v>324010</v>
      </c>
      <c r="B38" s="197" t="s">
        <v>56</v>
      </c>
      <c r="C38" s="198" t="s">
        <v>40</v>
      </c>
      <c r="D38" s="185" t="s">
        <v>71</v>
      </c>
      <c r="E38" s="187"/>
      <c r="F38" s="188"/>
      <c r="G38" s="187" t="s">
        <v>41</v>
      </c>
      <c r="H38" s="188">
        <v>5</v>
      </c>
      <c r="I38" s="189">
        <f t="shared" si="0"/>
        <v>5</v>
      </c>
      <c r="J38" s="190" t="s">
        <v>82</v>
      </c>
      <c r="K38" s="918"/>
      <c r="L38" s="918"/>
    </row>
    <row r="39" spans="1:12" ht="21.75" customHeight="1">
      <c r="A39" s="195">
        <v>324020</v>
      </c>
      <c r="B39" s="191" t="s">
        <v>56</v>
      </c>
      <c r="C39" s="192" t="s">
        <v>40</v>
      </c>
      <c r="D39" s="191" t="s">
        <v>71</v>
      </c>
      <c r="E39" s="193"/>
      <c r="F39" s="194"/>
      <c r="G39" s="193" t="s">
        <v>42</v>
      </c>
      <c r="H39" s="194">
        <v>10</v>
      </c>
      <c r="I39" s="195">
        <f t="shared" si="0"/>
        <v>8</v>
      </c>
      <c r="J39" s="196" t="s">
        <v>82</v>
      </c>
      <c r="K39" s="919"/>
      <c r="L39" s="919"/>
    </row>
    <row r="40" spans="1:12" ht="21.75" customHeight="1">
      <c r="A40" s="343">
        <v>421110</v>
      </c>
      <c r="B40" s="199" t="s">
        <v>57</v>
      </c>
      <c r="C40" s="200" t="s">
        <v>40</v>
      </c>
      <c r="D40" s="199" t="s">
        <v>69</v>
      </c>
      <c r="E40" s="143" t="s">
        <v>37</v>
      </c>
      <c r="F40" s="142">
        <v>1</v>
      </c>
      <c r="G40" s="143"/>
      <c r="H40" s="142">
        <v>2</v>
      </c>
      <c r="I40" s="144">
        <f t="shared" si="0"/>
        <v>3</v>
      </c>
      <c r="J40" s="145" t="s">
        <v>82</v>
      </c>
      <c r="K40" s="139"/>
      <c r="L40" s="139"/>
    </row>
    <row r="41" spans="1:12" ht="21.75" customHeight="1">
      <c r="A41" s="151">
        <v>421210</v>
      </c>
      <c r="B41" s="204" t="s">
        <v>57</v>
      </c>
      <c r="C41" s="201" t="s">
        <v>40</v>
      </c>
      <c r="D41" s="202" t="s">
        <v>69</v>
      </c>
      <c r="E41" s="150" t="s">
        <v>38</v>
      </c>
      <c r="F41" s="149">
        <v>2</v>
      </c>
      <c r="G41" s="150"/>
      <c r="H41" s="149">
        <v>2</v>
      </c>
      <c r="I41" s="151">
        <f t="shared" si="0"/>
        <v>4</v>
      </c>
      <c r="J41" s="152" t="s">
        <v>82</v>
      </c>
      <c r="K41" s="146"/>
      <c r="L41" s="146"/>
    </row>
    <row r="42" spans="1:12" ht="21.75" customHeight="1">
      <c r="A42" s="343">
        <v>422110</v>
      </c>
      <c r="B42" s="199" t="s">
        <v>57</v>
      </c>
      <c r="C42" s="140" t="s">
        <v>40</v>
      </c>
      <c r="D42" s="203" t="s">
        <v>70</v>
      </c>
      <c r="E42" s="143" t="s">
        <v>37</v>
      </c>
      <c r="F42" s="142">
        <v>2</v>
      </c>
      <c r="G42" s="143"/>
      <c r="H42" s="142">
        <v>4</v>
      </c>
      <c r="I42" s="144">
        <f t="shared" si="0"/>
        <v>6</v>
      </c>
      <c r="J42" s="145" t="s">
        <v>82</v>
      </c>
      <c r="K42" s="139"/>
      <c r="L42" s="139"/>
    </row>
    <row r="43" spans="1:12" ht="21.75" customHeight="1">
      <c r="A43" s="151">
        <v>422211</v>
      </c>
      <c r="B43" s="204" t="s">
        <v>57</v>
      </c>
      <c r="C43" s="147" t="s">
        <v>40</v>
      </c>
      <c r="D43" s="204" t="s">
        <v>70</v>
      </c>
      <c r="E43" s="150" t="s">
        <v>38</v>
      </c>
      <c r="F43" s="149">
        <v>4</v>
      </c>
      <c r="G43" s="150"/>
      <c r="H43" s="149">
        <v>4</v>
      </c>
      <c r="I43" s="151">
        <f t="shared" si="0"/>
        <v>8</v>
      </c>
      <c r="J43" s="152" t="s">
        <v>66</v>
      </c>
      <c r="K43" s="146"/>
      <c r="L43" s="146" t="s">
        <v>169</v>
      </c>
    </row>
    <row r="44" spans="1:12" ht="21.75" customHeight="1">
      <c r="A44" s="343">
        <v>424111</v>
      </c>
      <c r="B44" s="199" t="s">
        <v>57</v>
      </c>
      <c r="C44" s="205" t="s">
        <v>40</v>
      </c>
      <c r="D44" s="206" t="s">
        <v>71</v>
      </c>
      <c r="E44" s="143" t="s">
        <v>37</v>
      </c>
      <c r="F44" s="142">
        <v>3</v>
      </c>
      <c r="G44" s="143"/>
      <c r="H44" s="142">
        <v>5</v>
      </c>
      <c r="I44" s="144">
        <f t="shared" si="0"/>
        <v>8</v>
      </c>
      <c r="J44" s="145" t="s">
        <v>66</v>
      </c>
      <c r="K44" s="139"/>
      <c r="L44" s="139" t="s">
        <v>169</v>
      </c>
    </row>
    <row r="45" spans="1:12" ht="21.75" customHeight="1">
      <c r="A45" s="151">
        <v>424211</v>
      </c>
      <c r="B45" s="204" t="s">
        <v>57</v>
      </c>
      <c r="C45" s="147" t="s">
        <v>40</v>
      </c>
      <c r="D45" s="204" t="s">
        <v>71</v>
      </c>
      <c r="E45" s="150" t="s">
        <v>38</v>
      </c>
      <c r="F45" s="149">
        <v>6</v>
      </c>
      <c r="G45" s="150"/>
      <c r="H45" s="149">
        <v>5</v>
      </c>
      <c r="I45" s="151">
        <f t="shared" si="0"/>
        <v>8</v>
      </c>
      <c r="J45" s="152" t="s">
        <v>66</v>
      </c>
      <c r="K45" s="146"/>
      <c r="L45" s="146" t="s">
        <v>169</v>
      </c>
    </row>
    <row r="46" spans="1:12" ht="21.75" customHeight="1">
      <c r="A46" s="365">
        <v>121100</v>
      </c>
      <c r="B46" s="207" t="s">
        <v>193</v>
      </c>
      <c r="C46" s="207" t="s">
        <v>73</v>
      </c>
      <c r="D46" s="208" t="s">
        <v>69</v>
      </c>
      <c r="E46" s="209" t="s">
        <v>37</v>
      </c>
      <c r="F46" s="210">
        <v>1</v>
      </c>
      <c r="G46" s="211"/>
      <c r="H46" s="210"/>
      <c r="I46" s="212">
        <f t="shared" si="0"/>
        <v>1</v>
      </c>
      <c r="J46" s="213" t="s">
        <v>82</v>
      </c>
      <c r="K46" s="920" t="s">
        <v>312</v>
      </c>
      <c r="L46" s="920" t="s">
        <v>313</v>
      </c>
    </row>
    <row r="47" spans="1:12" ht="21.75" customHeight="1">
      <c r="A47" s="220">
        <v>121200</v>
      </c>
      <c r="B47" s="214" t="s">
        <v>193</v>
      </c>
      <c r="C47" s="215" t="s">
        <v>73</v>
      </c>
      <c r="D47" s="216" t="s">
        <v>69</v>
      </c>
      <c r="E47" s="217" t="s">
        <v>38</v>
      </c>
      <c r="F47" s="218">
        <v>2</v>
      </c>
      <c r="G47" s="219"/>
      <c r="H47" s="218"/>
      <c r="I47" s="220">
        <f t="shared" si="0"/>
        <v>2</v>
      </c>
      <c r="J47" s="221" t="s">
        <v>82</v>
      </c>
      <c r="K47" s="921"/>
      <c r="L47" s="923"/>
    </row>
    <row r="48" spans="1:12" ht="21.75" customHeight="1">
      <c r="A48" s="366">
        <v>122100</v>
      </c>
      <c r="B48" s="222" t="s">
        <v>193</v>
      </c>
      <c r="C48" s="223" t="s">
        <v>73</v>
      </c>
      <c r="D48" s="224" t="s">
        <v>70</v>
      </c>
      <c r="E48" s="225" t="s">
        <v>37</v>
      </c>
      <c r="F48" s="226">
        <v>2</v>
      </c>
      <c r="G48" s="227"/>
      <c r="H48" s="226"/>
      <c r="I48" s="228">
        <f t="shared" si="0"/>
        <v>2</v>
      </c>
      <c r="J48" s="229" t="s">
        <v>82</v>
      </c>
      <c r="K48" s="921"/>
      <c r="L48" s="923"/>
    </row>
    <row r="49" spans="1:12" ht="21.75" customHeight="1">
      <c r="A49" s="220">
        <v>122200</v>
      </c>
      <c r="B49" s="214" t="s">
        <v>193</v>
      </c>
      <c r="C49" s="215" t="s">
        <v>73</v>
      </c>
      <c r="D49" s="216" t="s">
        <v>70</v>
      </c>
      <c r="E49" s="217" t="s">
        <v>38</v>
      </c>
      <c r="F49" s="218">
        <v>4</v>
      </c>
      <c r="G49" s="219"/>
      <c r="H49" s="218"/>
      <c r="I49" s="220">
        <f t="shared" si="0"/>
        <v>4</v>
      </c>
      <c r="J49" s="221" t="s">
        <v>82</v>
      </c>
      <c r="K49" s="921"/>
      <c r="L49" s="923"/>
    </row>
    <row r="50" spans="1:12" ht="21.75" customHeight="1">
      <c r="A50" s="366">
        <v>124100</v>
      </c>
      <c r="B50" s="222" t="s">
        <v>193</v>
      </c>
      <c r="C50" s="223" t="s">
        <v>73</v>
      </c>
      <c r="D50" s="223" t="s">
        <v>71</v>
      </c>
      <c r="E50" s="225" t="s">
        <v>37</v>
      </c>
      <c r="F50" s="226">
        <v>3</v>
      </c>
      <c r="G50" s="227"/>
      <c r="H50" s="226"/>
      <c r="I50" s="228">
        <f t="shared" si="0"/>
        <v>3</v>
      </c>
      <c r="J50" s="229" t="s">
        <v>82</v>
      </c>
      <c r="K50" s="921"/>
      <c r="L50" s="923"/>
    </row>
    <row r="51" spans="1:12" ht="21.75" customHeight="1">
      <c r="A51" s="220">
        <v>124200</v>
      </c>
      <c r="B51" s="214" t="s">
        <v>193</v>
      </c>
      <c r="C51" s="215" t="s">
        <v>73</v>
      </c>
      <c r="D51" s="216" t="s">
        <v>71</v>
      </c>
      <c r="E51" s="217" t="s">
        <v>38</v>
      </c>
      <c r="F51" s="218">
        <v>6</v>
      </c>
      <c r="G51" s="219"/>
      <c r="H51" s="218"/>
      <c r="I51" s="220">
        <f t="shared" si="0"/>
        <v>6</v>
      </c>
      <c r="J51" s="221" t="s">
        <v>82</v>
      </c>
      <c r="K51" s="922"/>
      <c r="L51" s="924"/>
    </row>
    <row r="52" spans="1:12" ht="21.75" customHeight="1">
      <c r="A52" s="366">
        <v>131100</v>
      </c>
      <c r="B52" s="222" t="s">
        <v>193</v>
      </c>
      <c r="C52" s="223" t="s">
        <v>60</v>
      </c>
      <c r="D52" s="224" t="s">
        <v>69</v>
      </c>
      <c r="E52" s="225" t="s">
        <v>37</v>
      </c>
      <c r="F52" s="226">
        <v>2</v>
      </c>
      <c r="G52" s="227"/>
      <c r="H52" s="226"/>
      <c r="I52" s="228">
        <f t="shared" si="0"/>
        <v>2</v>
      </c>
      <c r="J52" s="229" t="s">
        <v>82</v>
      </c>
      <c r="K52" s="925" t="s">
        <v>314</v>
      </c>
      <c r="L52" s="925" t="s">
        <v>315</v>
      </c>
    </row>
    <row r="53" spans="1:12" ht="21.75" customHeight="1">
      <c r="A53" s="220">
        <v>131200</v>
      </c>
      <c r="B53" s="214" t="s">
        <v>193</v>
      </c>
      <c r="C53" s="215" t="s">
        <v>60</v>
      </c>
      <c r="D53" s="216" t="s">
        <v>69</v>
      </c>
      <c r="E53" s="217" t="s">
        <v>38</v>
      </c>
      <c r="F53" s="218">
        <v>4</v>
      </c>
      <c r="G53" s="219"/>
      <c r="H53" s="218"/>
      <c r="I53" s="220">
        <f t="shared" si="0"/>
        <v>4</v>
      </c>
      <c r="J53" s="221" t="s">
        <v>82</v>
      </c>
      <c r="K53" s="926"/>
      <c r="L53" s="926"/>
    </row>
    <row r="54" spans="1:12" ht="21.75" customHeight="1">
      <c r="A54" s="366">
        <v>132100</v>
      </c>
      <c r="B54" s="222" t="s">
        <v>193</v>
      </c>
      <c r="C54" s="223" t="s">
        <v>60</v>
      </c>
      <c r="D54" s="223" t="s">
        <v>72</v>
      </c>
      <c r="E54" s="225" t="s">
        <v>37</v>
      </c>
      <c r="F54" s="226">
        <v>3</v>
      </c>
      <c r="G54" s="227"/>
      <c r="H54" s="226"/>
      <c r="I54" s="228">
        <f t="shared" si="0"/>
        <v>3</v>
      </c>
      <c r="J54" s="229" t="s">
        <v>82</v>
      </c>
      <c r="K54" s="926"/>
      <c r="L54" s="926"/>
    </row>
    <row r="55" spans="1:12" ht="21.75" customHeight="1">
      <c r="A55" s="220">
        <v>132200</v>
      </c>
      <c r="B55" s="214" t="s">
        <v>193</v>
      </c>
      <c r="C55" s="215" t="s">
        <v>60</v>
      </c>
      <c r="D55" s="216" t="s">
        <v>72</v>
      </c>
      <c r="E55" s="217" t="s">
        <v>38</v>
      </c>
      <c r="F55" s="218">
        <v>6</v>
      </c>
      <c r="G55" s="219"/>
      <c r="H55" s="218"/>
      <c r="I55" s="220">
        <f t="shared" si="0"/>
        <v>6</v>
      </c>
      <c r="J55" s="221" t="s">
        <v>82</v>
      </c>
      <c r="K55" s="927"/>
      <c r="L55" s="927"/>
    </row>
    <row r="56" spans="1:12" ht="21.75" customHeight="1">
      <c r="A56" s="122">
        <v>121010</v>
      </c>
      <c r="B56" s="230" t="s">
        <v>192</v>
      </c>
      <c r="C56" s="138" t="s">
        <v>73</v>
      </c>
      <c r="D56" s="132" t="s">
        <v>69</v>
      </c>
      <c r="E56" s="133"/>
      <c r="F56" s="134"/>
      <c r="G56" s="135"/>
      <c r="H56" s="134">
        <v>2</v>
      </c>
      <c r="I56" s="136">
        <f t="shared" si="0"/>
        <v>2</v>
      </c>
      <c r="J56" s="137" t="s">
        <v>82</v>
      </c>
      <c r="K56" s="928" t="s">
        <v>316</v>
      </c>
      <c r="L56" s="931" t="s">
        <v>317</v>
      </c>
    </row>
    <row r="57" spans="1:12" ht="21.75" customHeight="1">
      <c r="A57" s="122">
        <v>122010</v>
      </c>
      <c r="B57" s="230" t="s">
        <v>192</v>
      </c>
      <c r="C57" s="138" t="s">
        <v>73</v>
      </c>
      <c r="D57" s="132" t="s">
        <v>70</v>
      </c>
      <c r="E57" s="133"/>
      <c r="F57" s="134"/>
      <c r="G57" s="135"/>
      <c r="H57" s="134">
        <v>4</v>
      </c>
      <c r="I57" s="136">
        <f t="shared" si="0"/>
        <v>4</v>
      </c>
      <c r="J57" s="137" t="s">
        <v>82</v>
      </c>
      <c r="K57" s="929"/>
      <c r="L57" s="932"/>
    </row>
    <row r="58" spans="1:12" ht="21.75" customHeight="1">
      <c r="A58" s="122">
        <v>124010</v>
      </c>
      <c r="B58" s="230" t="s">
        <v>192</v>
      </c>
      <c r="C58" s="138" t="s">
        <v>73</v>
      </c>
      <c r="D58" s="132" t="s">
        <v>71</v>
      </c>
      <c r="E58" s="133"/>
      <c r="F58" s="134"/>
      <c r="G58" s="135"/>
      <c r="H58" s="134">
        <v>5</v>
      </c>
      <c r="I58" s="136">
        <f t="shared" si="0"/>
        <v>5</v>
      </c>
      <c r="J58" s="137" t="s">
        <v>82</v>
      </c>
      <c r="K58" s="930"/>
      <c r="L58" s="367"/>
    </row>
    <row r="59" spans="1:12" ht="21.75" customHeight="1">
      <c r="A59" s="122">
        <v>131010</v>
      </c>
      <c r="B59" s="230" t="s">
        <v>192</v>
      </c>
      <c r="C59" s="138" t="s">
        <v>60</v>
      </c>
      <c r="D59" s="132" t="s">
        <v>69</v>
      </c>
      <c r="E59" s="133"/>
      <c r="F59" s="134"/>
      <c r="G59" s="135"/>
      <c r="H59" s="134">
        <v>3</v>
      </c>
      <c r="I59" s="136">
        <f t="shared" si="0"/>
        <v>3</v>
      </c>
      <c r="J59" s="137" t="s">
        <v>82</v>
      </c>
      <c r="K59" s="933" t="s">
        <v>318</v>
      </c>
      <c r="L59" s="935" t="s">
        <v>319</v>
      </c>
    </row>
    <row r="60" spans="1:12" ht="21.75" customHeight="1">
      <c r="A60" s="122">
        <v>132010</v>
      </c>
      <c r="B60" s="230" t="s">
        <v>192</v>
      </c>
      <c r="C60" s="138" t="s">
        <v>60</v>
      </c>
      <c r="D60" s="132" t="s">
        <v>72</v>
      </c>
      <c r="E60" s="133"/>
      <c r="F60" s="134"/>
      <c r="G60" s="135"/>
      <c r="H60" s="134">
        <v>5</v>
      </c>
      <c r="I60" s="136">
        <f t="shared" si="0"/>
        <v>5</v>
      </c>
      <c r="J60" s="137" t="s">
        <v>82</v>
      </c>
      <c r="K60" s="934"/>
      <c r="L60" s="936"/>
    </row>
    <row r="61" spans="1:12" ht="21.75" customHeight="1">
      <c r="A61" s="343">
        <v>421100</v>
      </c>
      <c r="B61" s="231" t="s">
        <v>191</v>
      </c>
      <c r="C61" s="200" t="s">
        <v>40</v>
      </c>
      <c r="D61" s="199" t="s">
        <v>69</v>
      </c>
      <c r="E61" s="143" t="s">
        <v>37</v>
      </c>
      <c r="F61" s="142">
        <v>1</v>
      </c>
      <c r="G61" s="143"/>
      <c r="H61" s="142"/>
      <c r="I61" s="144">
        <f t="shared" si="0"/>
        <v>1</v>
      </c>
      <c r="J61" s="145" t="s">
        <v>82</v>
      </c>
      <c r="K61" s="232"/>
      <c r="L61" s="233"/>
    </row>
    <row r="62" spans="1:12" ht="21.75" customHeight="1">
      <c r="A62" s="151">
        <v>421200</v>
      </c>
      <c r="B62" s="234" t="s">
        <v>191</v>
      </c>
      <c r="C62" s="201" t="s">
        <v>40</v>
      </c>
      <c r="D62" s="202" t="s">
        <v>69</v>
      </c>
      <c r="E62" s="150" t="s">
        <v>38</v>
      </c>
      <c r="F62" s="149">
        <v>2</v>
      </c>
      <c r="G62" s="150"/>
      <c r="H62" s="149"/>
      <c r="I62" s="151">
        <f t="shared" si="0"/>
        <v>2</v>
      </c>
      <c r="J62" s="152" t="s">
        <v>82</v>
      </c>
      <c r="K62" s="907" t="s">
        <v>220</v>
      </c>
      <c r="L62" s="907" t="s">
        <v>221</v>
      </c>
    </row>
    <row r="63" spans="1:12" ht="21.75" customHeight="1">
      <c r="A63" s="343">
        <v>422100</v>
      </c>
      <c r="B63" s="231" t="s">
        <v>191</v>
      </c>
      <c r="C63" s="140" t="s">
        <v>40</v>
      </c>
      <c r="D63" s="203" t="s">
        <v>70</v>
      </c>
      <c r="E63" s="143" t="s">
        <v>37</v>
      </c>
      <c r="F63" s="142">
        <v>2</v>
      </c>
      <c r="G63" s="143"/>
      <c r="H63" s="142"/>
      <c r="I63" s="144">
        <f t="shared" si="0"/>
        <v>2</v>
      </c>
      <c r="J63" s="145" t="s">
        <v>82</v>
      </c>
      <c r="K63" s="907"/>
      <c r="L63" s="907"/>
    </row>
    <row r="64" spans="1:12" ht="21.75" customHeight="1">
      <c r="A64" s="151">
        <v>422200</v>
      </c>
      <c r="B64" s="234" t="s">
        <v>191</v>
      </c>
      <c r="C64" s="147" t="s">
        <v>40</v>
      </c>
      <c r="D64" s="204" t="s">
        <v>70</v>
      </c>
      <c r="E64" s="150" t="s">
        <v>38</v>
      </c>
      <c r="F64" s="149">
        <v>4</v>
      </c>
      <c r="G64" s="150"/>
      <c r="H64" s="149"/>
      <c r="I64" s="151">
        <f t="shared" si="0"/>
        <v>4</v>
      </c>
      <c r="J64" s="152" t="s">
        <v>82</v>
      </c>
      <c r="K64" s="907"/>
      <c r="L64" s="907"/>
    </row>
    <row r="65" spans="1:12" ht="21.75" customHeight="1">
      <c r="A65" s="343">
        <v>424100</v>
      </c>
      <c r="B65" s="231" t="s">
        <v>191</v>
      </c>
      <c r="C65" s="205" t="s">
        <v>40</v>
      </c>
      <c r="D65" s="206" t="s">
        <v>71</v>
      </c>
      <c r="E65" s="143" t="s">
        <v>37</v>
      </c>
      <c r="F65" s="142">
        <v>3</v>
      </c>
      <c r="G65" s="143"/>
      <c r="H65" s="142"/>
      <c r="I65" s="144">
        <f t="shared" si="0"/>
        <v>3</v>
      </c>
      <c r="J65" s="145" t="s">
        <v>82</v>
      </c>
      <c r="K65" s="235"/>
      <c r="L65" s="235"/>
    </row>
    <row r="66" spans="1:12" ht="21.75" customHeight="1">
      <c r="A66" s="151">
        <v>424200</v>
      </c>
      <c r="B66" s="236" t="s">
        <v>191</v>
      </c>
      <c r="C66" s="147" t="s">
        <v>40</v>
      </c>
      <c r="D66" s="204" t="s">
        <v>71</v>
      </c>
      <c r="E66" s="150" t="s">
        <v>38</v>
      </c>
      <c r="F66" s="149">
        <v>6</v>
      </c>
      <c r="G66" s="150"/>
      <c r="H66" s="149"/>
      <c r="I66" s="151">
        <f t="shared" si="0"/>
        <v>6</v>
      </c>
      <c r="J66" s="152" t="s">
        <v>82</v>
      </c>
      <c r="K66" s="237"/>
      <c r="L66" s="237"/>
    </row>
    <row r="67" spans="1:12" ht="21.75" customHeight="1">
      <c r="A67" s="238">
        <v>421010</v>
      </c>
      <c r="B67" s="239" t="s">
        <v>190</v>
      </c>
      <c r="C67" s="240" t="s">
        <v>40</v>
      </c>
      <c r="D67" s="241" t="s">
        <v>69</v>
      </c>
      <c r="E67" s="242"/>
      <c r="F67" s="243"/>
      <c r="G67" s="242"/>
      <c r="H67" s="243">
        <v>2</v>
      </c>
      <c r="I67" s="238">
        <f t="shared" si="0"/>
        <v>2</v>
      </c>
      <c r="J67" s="244" t="s">
        <v>82</v>
      </c>
      <c r="K67" s="910" t="s">
        <v>222</v>
      </c>
      <c r="L67" s="910" t="s">
        <v>219</v>
      </c>
    </row>
    <row r="68" spans="1:12" ht="21.75" customHeight="1">
      <c r="A68" s="245">
        <v>422010</v>
      </c>
      <c r="B68" s="239" t="s">
        <v>190</v>
      </c>
      <c r="C68" s="246" t="s">
        <v>40</v>
      </c>
      <c r="D68" s="247" t="s">
        <v>70</v>
      </c>
      <c r="E68" s="248"/>
      <c r="F68" s="249"/>
      <c r="G68" s="248"/>
      <c r="H68" s="249">
        <v>4</v>
      </c>
      <c r="I68" s="245">
        <f t="shared" si="0"/>
        <v>4</v>
      </c>
      <c r="J68" s="250" t="s">
        <v>82</v>
      </c>
      <c r="K68" s="911"/>
      <c r="L68" s="911"/>
    </row>
    <row r="69" spans="1:12" ht="21.75" customHeight="1">
      <c r="A69" s="238">
        <v>424010</v>
      </c>
      <c r="B69" s="239" t="s">
        <v>190</v>
      </c>
      <c r="C69" s="251" t="s">
        <v>40</v>
      </c>
      <c r="D69" s="252" t="s">
        <v>71</v>
      </c>
      <c r="E69" s="253"/>
      <c r="F69" s="254"/>
      <c r="G69" s="253"/>
      <c r="H69" s="254">
        <v>5</v>
      </c>
      <c r="I69" s="255">
        <f t="shared" si="0"/>
        <v>5</v>
      </c>
      <c r="J69" s="256" t="s">
        <v>82</v>
      </c>
      <c r="K69" s="912"/>
      <c r="L69" s="912"/>
    </row>
  </sheetData>
  <sheetProtection password="9A13" sheet="1" objects="1" scenarios="1"/>
  <mergeCells count="25">
    <mergeCell ref="K67:K69"/>
    <mergeCell ref="L67:L69"/>
    <mergeCell ref="K4:L5"/>
    <mergeCell ref="C1:J1"/>
    <mergeCell ref="K28:K31"/>
    <mergeCell ref="L28:L31"/>
    <mergeCell ref="K34:K39"/>
    <mergeCell ref="L34:L39"/>
    <mergeCell ref="K46:K51"/>
    <mergeCell ref="L46:L51"/>
    <mergeCell ref="K52:K55"/>
    <mergeCell ref="L52:L55"/>
    <mergeCell ref="K56:K58"/>
    <mergeCell ref="L56:L57"/>
    <mergeCell ref="K59:K60"/>
    <mergeCell ref="L59:L60"/>
    <mergeCell ref="L62:L64"/>
    <mergeCell ref="K62:K64"/>
    <mergeCell ref="A4:A5"/>
    <mergeCell ref="J4:J5"/>
    <mergeCell ref="B4:B5"/>
    <mergeCell ref="E4:F4"/>
    <mergeCell ref="G4:H4"/>
    <mergeCell ref="C4:D4"/>
    <mergeCell ref="I4:I5"/>
  </mergeCells>
  <phoneticPr fontId="2"/>
  <printOptions horizontalCentered="1"/>
  <pageMargins left="0.19685039370078741" right="0.19685039370078741" top="0.59055118110236227" bottom="0.19685039370078741" header="0.31496062992125984" footer="0.31496062992125984"/>
  <pageSetup paperSize="9" scale="80" fitToHeight="3" orientation="landscape" r:id="rId1"/>
  <headerFooter>
    <oddFooter>&amp;C&amp;P/&amp;N</oddFooter>
  </headerFooter>
  <rowBreaks count="2" manualBreakCount="2">
    <brk id="31" max="11" man="1"/>
    <brk id="4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19"/>
  <sheetViews>
    <sheetView zoomScaleNormal="100" zoomScaleSheetLayoutView="100" workbookViewId="0"/>
  </sheetViews>
  <sheetFormatPr defaultColWidth="10.375" defaultRowHeight="21" customHeight="1"/>
  <cols>
    <col min="1" max="2" width="3.375" style="1" customWidth="1"/>
    <col min="3" max="3" width="11.625" style="1" customWidth="1"/>
    <col min="4" max="4" width="14.125" style="1" bestFit="1" customWidth="1"/>
    <col min="5" max="15" width="11.625" style="1" customWidth="1"/>
    <col min="16" max="16384" width="10.375" style="1"/>
  </cols>
  <sheetData>
    <row r="1" spans="2:15" ht="21" customHeight="1">
      <c r="C1" s="488" t="str">
        <f>'様式-1表「内申書」'!A1</f>
        <v>Ver.2024.9</v>
      </c>
    </row>
    <row r="3" spans="2:15" ht="21" customHeight="1">
      <c r="C3" s="3" t="s">
        <v>59</v>
      </c>
    </row>
    <row r="4" spans="2:15" ht="21" customHeight="1">
      <c r="B4" s="4"/>
      <c r="C4" s="23" t="s">
        <v>163</v>
      </c>
      <c r="D4" s="4" t="s">
        <v>0</v>
      </c>
      <c r="E4" s="5" t="s">
        <v>16</v>
      </c>
      <c r="F4" s="4" t="s">
        <v>25</v>
      </c>
      <c r="G4" s="5" t="s">
        <v>51</v>
      </c>
      <c r="H4" s="5" t="s">
        <v>9</v>
      </c>
      <c r="I4" s="4" t="s">
        <v>21</v>
      </c>
      <c r="J4" s="4" t="s">
        <v>3</v>
      </c>
      <c r="K4" s="4" t="s">
        <v>6</v>
      </c>
      <c r="L4" s="4" t="s">
        <v>5</v>
      </c>
      <c r="M4" s="4" t="s">
        <v>15</v>
      </c>
      <c r="N4" s="4" t="s">
        <v>4</v>
      </c>
    </row>
    <row r="5" spans="2:15" ht="21" customHeight="1">
      <c r="B5" s="2" t="s">
        <v>203</v>
      </c>
      <c r="C5" s="2" t="s">
        <v>157</v>
      </c>
      <c r="D5" s="295" t="s">
        <v>285</v>
      </c>
      <c r="E5" s="2" t="s">
        <v>54</v>
      </c>
      <c r="F5" s="2" t="s">
        <v>34</v>
      </c>
      <c r="G5" s="6" t="s">
        <v>53</v>
      </c>
      <c r="H5" s="6" t="s">
        <v>17</v>
      </c>
      <c r="I5" s="2"/>
      <c r="J5" s="2"/>
      <c r="K5" s="2" t="s">
        <v>37</v>
      </c>
      <c r="L5" s="7" t="s">
        <v>41</v>
      </c>
      <c r="M5" s="8"/>
      <c r="N5" s="2">
        <v>1</v>
      </c>
      <c r="O5" s="10"/>
    </row>
    <row r="6" spans="2:15" ht="21" customHeight="1">
      <c r="B6" s="2"/>
      <c r="C6" s="9" t="s">
        <v>158</v>
      </c>
      <c r="D6" s="295" t="s">
        <v>286</v>
      </c>
      <c r="E6" s="2" t="s">
        <v>67</v>
      </c>
      <c r="F6" s="2" t="s">
        <v>35</v>
      </c>
      <c r="G6" s="6" t="s">
        <v>52</v>
      </c>
      <c r="H6" s="6" t="s">
        <v>13</v>
      </c>
      <c r="I6" s="2"/>
      <c r="J6" s="2"/>
      <c r="K6" s="2" t="s">
        <v>38</v>
      </c>
      <c r="L6" s="2" t="s">
        <v>42</v>
      </c>
      <c r="M6" s="8"/>
      <c r="N6" s="2">
        <v>2</v>
      </c>
    </row>
    <row r="7" spans="2:15" ht="21" customHeight="1">
      <c r="B7" s="7"/>
      <c r="C7" s="2"/>
      <c r="D7" s="295" t="s">
        <v>287</v>
      </c>
      <c r="E7" s="2" t="s">
        <v>55</v>
      </c>
      <c r="F7" s="2" t="s">
        <v>36</v>
      </c>
      <c r="G7" s="6"/>
      <c r="H7" s="6" t="s">
        <v>14</v>
      </c>
      <c r="I7" s="2"/>
      <c r="J7" s="2"/>
      <c r="K7" s="2"/>
      <c r="L7" s="260" t="s">
        <v>279</v>
      </c>
      <c r="M7" s="8"/>
      <c r="N7" s="2">
        <v>3</v>
      </c>
    </row>
    <row r="8" spans="2:15" ht="21" customHeight="1">
      <c r="D8" s="295" t="s">
        <v>288</v>
      </c>
      <c r="E8" s="2" t="s">
        <v>56</v>
      </c>
      <c r="F8" s="2" t="s">
        <v>210</v>
      </c>
      <c r="H8" s="2"/>
      <c r="L8" s="2" t="s">
        <v>280</v>
      </c>
      <c r="N8" s="2">
        <v>4</v>
      </c>
    </row>
    <row r="9" spans="2:15" ht="21" customHeight="1">
      <c r="D9" s="295" t="s">
        <v>281</v>
      </c>
      <c r="E9" s="2" t="s">
        <v>57</v>
      </c>
      <c r="F9" s="2" t="s">
        <v>212</v>
      </c>
      <c r="N9" s="2">
        <v>6</v>
      </c>
    </row>
    <row r="10" spans="2:15" ht="21" customHeight="1">
      <c r="D10" s="295" t="s">
        <v>282</v>
      </c>
      <c r="E10" s="2" t="s">
        <v>193</v>
      </c>
      <c r="F10" s="294" t="s">
        <v>211</v>
      </c>
      <c r="N10" s="2">
        <v>8</v>
      </c>
    </row>
    <row r="11" spans="2:15" ht="21" customHeight="1">
      <c r="D11" s="295" t="s">
        <v>289</v>
      </c>
      <c r="E11" s="2" t="s">
        <v>192</v>
      </c>
      <c r="F11" s="260"/>
      <c r="N11" s="2"/>
    </row>
    <row r="12" spans="2:15" ht="21" customHeight="1">
      <c r="D12" s="295" t="s">
        <v>283</v>
      </c>
      <c r="E12" s="2" t="s">
        <v>191</v>
      </c>
      <c r="F12" s="2" t="s">
        <v>35</v>
      </c>
    </row>
    <row r="13" spans="2:15" ht="21" customHeight="1">
      <c r="D13" s="295" t="s">
        <v>284</v>
      </c>
      <c r="E13" s="2" t="s">
        <v>190</v>
      </c>
      <c r="F13" s="2" t="s">
        <v>36</v>
      </c>
    </row>
    <row r="14" spans="2:15" ht="21" customHeight="1">
      <c r="D14" s="295" t="s">
        <v>18</v>
      </c>
      <c r="E14" s="2"/>
      <c r="F14" s="260" t="s">
        <v>278</v>
      </c>
    </row>
    <row r="15" spans="2:15" ht="21" customHeight="1">
      <c r="D15" s="295" t="s">
        <v>290</v>
      </c>
      <c r="F15" s="260"/>
    </row>
    <row r="16" spans="2:15" ht="21" customHeight="1">
      <c r="D16" s="295" t="s">
        <v>19</v>
      </c>
    </row>
    <row r="17" spans="3:4" ht="21" customHeight="1">
      <c r="D17" s="295" t="s">
        <v>274</v>
      </c>
    </row>
    <row r="19" spans="3:4" ht="21" customHeight="1">
      <c r="C19" s="3"/>
    </row>
  </sheetData>
  <sheetProtection password="9A13" sheet="1" objects="1" scenarios="1"/>
  <phoneticPr fontId="2"/>
  <pageMargins left="0.7086614173228347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D13"/>
  <sheetViews>
    <sheetView view="pageBreakPreview" topLeftCell="A10" zoomScaleNormal="100" zoomScaleSheetLayoutView="100" workbookViewId="0">
      <selection activeCell="A10" sqref="A10"/>
    </sheetView>
  </sheetViews>
  <sheetFormatPr defaultColWidth="9" defaultRowHeight="13.5"/>
  <cols>
    <col min="1" max="1" width="3.125" style="12" customWidth="1"/>
    <col min="2" max="3" width="19.625" style="12" customWidth="1"/>
    <col min="4" max="4" width="116.875" style="12" customWidth="1"/>
    <col min="5" max="16384" width="9" style="12"/>
  </cols>
  <sheetData>
    <row r="2" spans="2:4" ht="18.75">
      <c r="B2" s="11" t="s">
        <v>174</v>
      </c>
      <c r="C2" s="11" t="s">
        <v>175</v>
      </c>
      <c r="D2" s="11" t="s">
        <v>176</v>
      </c>
    </row>
    <row r="3" spans="2:4" ht="37.5">
      <c r="B3" s="13" t="s">
        <v>177</v>
      </c>
      <c r="C3" s="14">
        <v>43728</v>
      </c>
      <c r="D3" s="15" t="s">
        <v>179</v>
      </c>
    </row>
    <row r="4" spans="2:4" ht="112.5">
      <c r="B4" s="13" t="s">
        <v>178</v>
      </c>
      <c r="C4" s="14">
        <v>43735</v>
      </c>
      <c r="D4" s="15" t="s">
        <v>180</v>
      </c>
    </row>
    <row r="5" spans="2:4" ht="37.5">
      <c r="B5" s="13" t="s">
        <v>181</v>
      </c>
      <c r="C5" s="14">
        <v>43740</v>
      </c>
      <c r="D5" s="15" t="s">
        <v>182</v>
      </c>
    </row>
    <row r="6" spans="2:4" ht="112.5">
      <c r="B6" s="257" t="s">
        <v>195</v>
      </c>
      <c r="C6" s="258">
        <v>44099</v>
      </c>
      <c r="D6" s="259" t="s">
        <v>196</v>
      </c>
    </row>
    <row r="7" spans="2:4" ht="206.25">
      <c r="B7" s="257" t="s">
        <v>197</v>
      </c>
      <c r="C7" s="258">
        <v>44455</v>
      </c>
      <c r="D7" s="259" t="s">
        <v>257</v>
      </c>
    </row>
    <row r="8" spans="2:4" ht="60.75" customHeight="1">
      <c r="B8" s="13" t="s">
        <v>259</v>
      </c>
      <c r="C8" s="14">
        <v>44830</v>
      </c>
      <c r="D8" s="259" t="s">
        <v>260</v>
      </c>
    </row>
    <row r="9" spans="2:4" ht="18.75">
      <c r="B9" s="13" t="s">
        <v>275</v>
      </c>
      <c r="C9" s="14">
        <v>44867</v>
      </c>
      <c r="D9" s="259" t="s">
        <v>276</v>
      </c>
    </row>
    <row r="10" spans="2:4" ht="131.25">
      <c r="B10" s="257" t="s">
        <v>277</v>
      </c>
      <c r="C10" s="258" t="s">
        <v>291</v>
      </c>
      <c r="D10" s="259" t="s">
        <v>292</v>
      </c>
    </row>
    <row r="11" spans="2:4" ht="18.75">
      <c r="B11" s="296" t="s">
        <v>441</v>
      </c>
      <c r="C11" s="297">
        <v>45558</v>
      </c>
      <c r="D11" s="16" t="s">
        <v>442</v>
      </c>
    </row>
    <row r="12" spans="2:4" ht="18.75">
      <c r="B12" s="257"/>
      <c r="C12" s="258"/>
      <c r="D12" s="259"/>
    </row>
    <row r="13" spans="2:4" ht="18.75">
      <c r="B13" s="13"/>
      <c r="C13" s="14"/>
      <c r="D13" s="15"/>
    </row>
  </sheetData>
  <sheetProtection password="9A13" sheet="1" objects="1" scenarios="1"/>
  <phoneticPr fontId="2"/>
  <pageMargins left="0.70866141732283472" right="0.70866141732283472" top="0.74803149606299213" bottom="0.74803149606299213" header="0.31496062992125984" footer="0.31496062992125984"/>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99"/>
  </sheetPr>
  <dimension ref="B1:I58"/>
  <sheetViews>
    <sheetView workbookViewId="0"/>
  </sheetViews>
  <sheetFormatPr defaultRowHeight="18.75"/>
  <cols>
    <col min="1" max="1" width="3.125" style="412" customWidth="1"/>
    <col min="2" max="2" width="13" style="412" bestFit="1" customWidth="1"/>
    <col min="3" max="3" width="21.375" style="412" bestFit="1" customWidth="1"/>
    <col min="4" max="5" width="11" style="412" bestFit="1" customWidth="1"/>
    <col min="6" max="6" width="5.25" style="412" bestFit="1" customWidth="1"/>
    <col min="7" max="7" width="11" style="412" bestFit="1" customWidth="1"/>
    <col min="8" max="8" width="5.25" style="412" bestFit="1" customWidth="1"/>
    <col min="9" max="9" width="23.5" style="412" bestFit="1" customWidth="1"/>
    <col min="10" max="10" width="3.125" style="412" customWidth="1"/>
    <col min="11" max="16384" width="9" style="412"/>
  </cols>
  <sheetData>
    <row r="1" spans="2:9" ht="19.5" thickBot="1">
      <c r="B1" s="412" t="s">
        <v>352</v>
      </c>
    </row>
    <row r="2" spans="2:9">
      <c r="B2" s="413" t="s">
        <v>243</v>
      </c>
      <c r="C2" s="414" t="s">
        <v>353</v>
      </c>
      <c r="D2" s="415"/>
      <c r="E2" s="416" t="s">
        <v>354</v>
      </c>
      <c r="F2" s="417"/>
      <c r="G2" s="416" t="s">
        <v>355</v>
      </c>
      <c r="H2" s="417"/>
      <c r="I2" s="937" t="s">
        <v>356</v>
      </c>
    </row>
    <row r="3" spans="2:9" ht="19.5" thickBot="1">
      <c r="B3" s="418" t="s">
        <v>357</v>
      </c>
      <c r="C3" s="419" t="s">
        <v>358</v>
      </c>
      <c r="D3" s="420" t="s">
        <v>359</v>
      </c>
      <c r="E3" s="421" t="s">
        <v>360</v>
      </c>
      <c r="F3" s="422"/>
      <c r="G3" s="421" t="s">
        <v>360</v>
      </c>
      <c r="H3" s="422"/>
      <c r="I3" s="938"/>
    </row>
    <row r="4" spans="2:9" ht="19.5" thickTop="1">
      <c r="B4" s="423">
        <f>C4-100</f>
        <v>29211</v>
      </c>
      <c r="C4" s="424">
        <v>29311</v>
      </c>
      <c r="D4" s="425">
        <f>C4</f>
        <v>29311</v>
      </c>
      <c r="E4" s="426">
        <f>C4</f>
        <v>29311</v>
      </c>
      <c r="F4" s="427" t="s">
        <v>361</v>
      </c>
      <c r="G4" s="426">
        <f>C4+365*3</f>
        <v>30406</v>
      </c>
      <c r="H4" s="427" t="s">
        <v>361</v>
      </c>
      <c r="I4" s="428"/>
    </row>
    <row r="5" spans="2:9">
      <c r="B5" s="423">
        <f t="shared" ref="B5:B53" si="0">C5-100</f>
        <v>29576</v>
      </c>
      <c r="C5" s="424">
        <v>29676</v>
      </c>
      <c r="D5" s="425">
        <f t="shared" ref="D5:D53" si="1">C5</f>
        <v>29676</v>
      </c>
      <c r="E5" s="426">
        <f t="shared" ref="E5:E43" si="2">C5</f>
        <v>29676</v>
      </c>
      <c r="F5" s="427" t="s">
        <v>361</v>
      </c>
      <c r="G5" s="426">
        <f t="shared" ref="G5:G26" si="3">C5+365*3</f>
        <v>30771</v>
      </c>
      <c r="H5" s="427" t="s">
        <v>361</v>
      </c>
      <c r="I5" s="428"/>
    </row>
    <row r="6" spans="2:9">
      <c r="B6" s="423">
        <f t="shared" si="0"/>
        <v>29941</v>
      </c>
      <c r="C6" s="424">
        <v>30041</v>
      </c>
      <c r="D6" s="425">
        <f t="shared" si="1"/>
        <v>30041</v>
      </c>
      <c r="E6" s="426">
        <f t="shared" si="2"/>
        <v>30041</v>
      </c>
      <c r="F6" s="427" t="s">
        <v>361</v>
      </c>
      <c r="G6" s="426">
        <f t="shared" si="3"/>
        <v>31136</v>
      </c>
      <c r="H6" s="427" t="s">
        <v>361</v>
      </c>
      <c r="I6" s="428"/>
    </row>
    <row r="7" spans="2:9">
      <c r="B7" s="423">
        <f t="shared" si="0"/>
        <v>30306</v>
      </c>
      <c r="C7" s="424">
        <v>30406</v>
      </c>
      <c r="D7" s="425">
        <f t="shared" si="1"/>
        <v>30406</v>
      </c>
      <c r="E7" s="426">
        <f t="shared" si="2"/>
        <v>30406</v>
      </c>
      <c r="F7" s="427" t="s">
        <v>361</v>
      </c>
      <c r="G7" s="426">
        <f t="shared" si="3"/>
        <v>31501</v>
      </c>
      <c r="H7" s="427" t="s">
        <v>361</v>
      </c>
      <c r="I7" s="428"/>
    </row>
    <row r="8" spans="2:9">
      <c r="B8" s="423">
        <f t="shared" si="0"/>
        <v>30672</v>
      </c>
      <c r="C8" s="424">
        <v>30772</v>
      </c>
      <c r="D8" s="425">
        <f t="shared" si="1"/>
        <v>30772</v>
      </c>
      <c r="E8" s="426">
        <f t="shared" si="2"/>
        <v>30772</v>
      </c>
      <c r="F8" s="427" t="s">
        <v>361</v>
      </c>
      <c r="G8" s="426">
        <f t="shared" si="3"/>
        <v>31867</v>
      </c>
      <c r="H8" s="427" t="s">
        <v>361</v>
      </c>
      <c r="I8" s="428"/>
    </row>
    <row r="9" spans="2:9">
      <c r="B9" s="423">
        <f t="shared" si="0"/>
        <v>31037</v>
      </c>
      <c r="C9" s="424">
        <v>31137</v>
      </c>
      <c r="D9" s="425">
        <f t="shared" si="1"/>
        <v>31137</v>
      </c>
      <c r="E9" s="426">
        <f t="shared" si="2"/>
        <v>31137</v>
      </c>
      <c r="F9" s="427" t="s">
        <v>361</v>
      </c>
      <c r="G9" s="426">
        <f t="shared" si="3"/>
        <v>32232</v>
      </c>
      <c r="H9" s="427" t="s">
        <v>361</v>
      </c>
      <c r="I9" s="428"/>
    </row>
    <row r="10" spans="2:9">
      <c r="B10" s="423">
        <f t="shared" si="0"/>
        <v>31402</v>
      </c>
      <c r="C10" s="424">
        <v>31502</v>
      </c>
      <c r="D10" s="425">
        <f t="shared" si="1"/>
        <v>31502</v>
      </c>
      <c r="E10" s="426">
        <f t="shared" si="2"/>
        <v>31502</v>
      </c>
      <c r="F10" s="427" t="s">
        <v>361</v>
      </c>
      <c r="G10" s="426">
        <f t="shared" si="3"/>
        <v>32597</v>
      </c>
      <c r="H10" s="427" t="s">
        <v>361</v>
      </c>
      <c r="I10" s="428"/>
    </row>
    <row r="11" spans="2:9">
      <c r="B11" s="423">
        <f t="shared" si="0"/>
        <v>31767</v>
      </c>
      <c r="C11" s="424">
        <v>31867</v>
      </c>
      <c r="D11" s="425">
        <f t="shared" si="1"/>
        <v>31867</v>
      </c>
      <c r="E11" s="426">
        <f t="shared" si="2"/>
        <v>31867</v>
      </c>
      <c r="F11" s="427" t="s">
        <v>361</v>
      </c>
      <c r="G11" s="426">
        <f t="shared" si="3"/>
        <v>32962</v>
      </c>
      <c r="H11" s="427" t="s">
        <v>361</v>
      </c>
      <c r="I11" s="428"/>
    </row>
    <row r="12" spans="2:9">
      <c r="B12" s="423">
        <f t="shared" si="0"/>
        <v>32133</v>
      </c>
      <c r="C12" s="424">
        <v>32233</v>
      </c>
      <c r="D12" s="425">
        <f t="shared" si="1"/>
        <v>32233</v>
      </c>
      <c r="E12" s="426">
        <f t="shared" si="2"/>
        <v>32233</v>
      </c>
      <c r="F12" s="427" t="s">
        <v>361</v>
      </c>
      <c r="G12" s="426">
        <f t="shared" si="3"/>
        <v>33328</v>
      </c>
      <c r="H12" s="427" t="s">
        <v>361</v>
      </c>
      <c r="I12" s="428"/>
    </row>
    <row r="13" spans="2:9">
      <c r="B13" s="423">
        <f t="shared" si="0"/>
        <v>32498</v>
      </c>
      <c r="C13" s="424">
        <v>32598</v>
      </c>
      <c r="D13" s="425">
        <f t="shared" si="1"/>
        <v>32598</v>
      </c>
      <c r="E13" s="426">
        <f t="shared" si="2"/>
        <v>32598</v>
      </c>
      <c r="F13" s="427" t="s">
        <v>361</v>
      </c>
      <c r="G13" s="426">
        <f t="shared" si="3"/>
        <v>33693</v>
      </c>
      <c r="H13" s="427" t="s">
        <v>361</v>
      </c>
      <c r="I13" s="428"/>
    </row>
    <row r="14" spans="2:9">
      <c r="B14" s="423">
        <f t="shared" si="0"/>
        <v>32863</v>
      </c>
      <c r="C14" s="424">
        <v>32963</v>
      </c>
      <c r="D14" s="425">
        <f t="shared" si="1"/>
        <v>32963</v>
      </c>
      <c r="E14" s="426">
        <f t="shared" si="2"/>
        <v>32963</v>
      </c>
      <c r="F14" s="427" t="s">
        <v>361</v>
      </c>
      <c r="G14" s="426">
        <f t="shared" si="3"/>
        <v>34058</v>
      </c>
      <c r="H14" s="427" t="s">
        <v>361</v>
      </c>
      <c r="I14" s="428"/>
    </row>
    <row r="15" spans="2:9">
      <c r="B15" s="423">
        <f t="shared" si="0"/>
        <v>33228</v>
      </c>
      <c r="C15" s="424">
        <v>33328</v>
      </c>
      <c r="D15" s="425">
        <f t="shared" si="1"/>
        <v>33328</v>
      </c>
      <c r="E15" s="426">
        <f t="shared" si="2"/>
        <v>33328</v>
      </c>
      <c r="F15" s="427" t="s">
        <v>361</v>
      </c>
      <c r="G15" s="426">
        <f t="shared" si="3"/>
        <v>34423</v>
      </c>
      <c r="H15" s="427" t="s">
        <v>361</v>
      </c>
      <c r="I15" s="428"/>
    </row>
    <row r="16" spans="2:9">
      <c r="B16" s="423">
        <f t="shared" si="0"/>
        <v>33594</v>
      </c>
      <c r="C16" s="424">
        <v>33694</v>
      </c>
      <c r="D16" s="425">
        <f t="shared" si="1"/>
        <v>33694</v>
      </c>
      <c r="E16" s="426">
        <f t="shared" si="2"/>
        <v>33694</v>
      </c>
      <c r="F16" s="427" t="s">
        <v>361</v>
      </c>
      <c r="G16" s="426">
        <f t="shared" si="3"/>
        <v>34789</v>
      </c>
      <c r="H16" s="427" t="s">
        <v>361</v>
      </c>
      <c r="I16" s="428"/>
    </row>
    <row r="17" spans="2:9">
      <c r="B17" s="423">
        <f t="shared" si="0"/>
        <v>33959</v>
      </c>
      <c r="C17" s="424">
        <v>34059</v>
      </c>
      <c r="D17" s="425">
        <f t="shared" si="1"/>
        <v>34059</v>
      </c>
      <c r="E17" s="426">
        <f t="shared" si="2"/>
        <v>34059</v>
      </c>
      <c r="F17" s="427" t="s">
        <v>361</v>
      </c>
      <c r="G17" s="426">
        <f t="shared" si="3"/>
        <v>35154</v>
      </c>
      <c r="H17" s="427" t="s">
        <v>361</v>
      </c>
      <c r="I17" s="428"/>
    </row>
    <row r="18" spans="2:9">
      <c r="B18" s="423">
        <f t="shared" si="0"/>
        <v>34324</v>
      </c>
      <c r="C18" s="424">
        <v>34424</v>
      </c>
      <c r="D18" s="425">
        <f t="shared" si="1"/>
        <v>34424</v>
      </c>
      <c r="E18" s="426">
        <f t="shared" si="2"/>
        <v>34424</v>
      </c>
      <c r="F18" s="427" t="s">
        <v>361</v>
      </c>
      <c r="G18" s="426">
        <f t="shared" si="3"/>
        <v>35519</v>
      </c>
      <c r="H18" s="427" t="s">
        <v>361</v>
      </c>
      <c r="I18" s="428"/>
    </row>
    <row r="19" spans="2:9">
      <c r="B19" s="423">
        <f t="shared" si="0"/>
        <v>34689</v>
      </c>
      <c r="C19" s="424">
        <v>34789</v>
      </c>
      <c r="D19" s="425">
        <f t="shared" si="1"/>
        <v>34789</v>
      </c>
      <c r="E19" s="426">
        <f t="shared" si="2"/>
        <v>34789</v>
      </c>
      <c r="F19" s="427" t="s">
        <v>361</v>
      </c>
      <c r="G19" s="426">
        <f t="shared" si="3"/>
        <v>35884</v>
      </c>
      <c r="H19" s="427" t="s">
        <v>361</v>
      </c>
      <c r="I19" s="428"/>
    </row>
    <row r="20" spans="2:9">
      <c r="B20" s="423">
        <f t="shared" si="0"/>
        <v>35055</v>
      </c>
      <c r="C20" s="424">
        <v>35155</v>
      </c>
      <c r="D20" s="425">
        <f t="shared" si="1"/>
        <v>35155</v>
      </c>
      <c r="E20" s="426">
        <f t="shared" si="2"/>
        <v>35155</v>
      </c>
      <c r="F20" s="427" t="s">
        <v>361</v>
      </c>
      <c r="G20" s="426">
        <f t="shared" si="3"/>
        <v>36250</v>
      </c>
      <c r="H20" s="427" t="s">
        <v>361</v>
      </c>
      <c r="I20" s="428"/>
    </row>
    <row r="21" spans="2:9">
      <c r="B21" s="423">
        <f t="shared" si="0"/>
        <v>35420</v>
      </c>
      <c r="C21" s="424">
        <v>35520</v>
      </c>
      <c r="D21" s="425">
        <f t="shared" si="1"/>
        <v>35520</v>
      </c>
      <c r="E21" s="426">
        <f t="shared" si="2"/>
        <v>35520</v>
      </c>
      <c r="F21" s="427" t="s">
        <v>361</v>
      </c>
      <c r="G21" s="426">
        <f t="shared" si="3"/>
        <v>36615</v>
      </c>
      <c r="H21" s="427" t="s">
        <v>361</v>
      </c>
      <c r="I21" s="428"/>
    </row>
    <row r="22" spans="2:9">
      <c r="B22" s="423">
        <f t="shared" si="0"/>
        <v>35785</v>
      </c>
      <c r="C22" s="424">
        <v>35885</v>
      </c>
      <c r="D22" s="425">
        <f t="shared" si="1"/>
        <v>35885</v>
      </c>
      <c r="E22" s="426">
        <f t="shared" si="2"/>
        <v>35885</v>
      </c>
      <c r="F22" s="427" t="s">
        <v>362</v>
      </c>
      <c r="G22" s="426">
        <f t="shared" si="3"/>
        <v>36980</v>
      </c>
      <c r="H22" s="427" t="s">
        <v>362</v>
      </c>
      <c r="I22" s="428"/>
    </row>
    <row r="23" spans="2:9">
      <c r="B23" s="423">
        <f t="shared" si="0"/>
        <v>36150</v>
      </c>
      <c r="C23" s="424">
        <v>36250</v>
      </c>
      <c r="D23" s="425">
        <f t="shared" si="1"/>
        <v>36250</v>
      </c>
      <c r="E23" s="426">
        <f t="shared" si="2"/>
        <v>36250</v>
      </c>
      <c r="F23" s="427" t="s">
        <v>362</v>
      </c>
      <c r="G23" s="426">
        <f t="shared" si="3"/>
        <v>37345</v>
      </c>
      <c r="H23" s="427" t="s">
        <v>362</v>
      </c>
      <c r="I23" s="428"/>
    </row>
    <row r="24" spans="2:9">
      <c r="B24" s="423">
        <f t="shared" si="0"/>
        <v>36516</v>
      </c>
      <c r="C24" s="424">
        <v>36616</v>
      </c>
      <c r="D24" s="425">
        <f t="shared" si="1"/>
        <v>36616</v>
      </c>
      <c r="E24" s="426">
        <f t="shared" si="2"/>
        <v>36616</v>
      </c>
      <c r="F24" s="427" t="s">
        <v>362</v>
      </c>
      <c r="G24" s="426">
        <f t="shared" si="3"/>
        <v>37711</v>
      </c>
      <c r="H24" s="427" t="s">
        <v>362</v>
      </c>
      <c r="I24" s="428"/>
    </row>
    <row r="25" spans="2:9">
      <c r="B25" s="423">
        <f t="shared" si="0"/>
        <v>36881</v>
      </c>
      <c r="C25" s="424">
        <v>36981</v>
      </c>
      <c r="D25" s="425">
        <f t="shared" si="1"/>
        <v>36981</v>
      </c>
      <c r="E25" s="426">
        <f t="shared" si="2"/>
        <v>36981</v>
      </c>
      <c r="F25" s="427" t="s">
        <v>362</v>
      </c>
      <c r="G25" s="426">
        <f t="shared" si="3"/>
        <v>38076</v>
      </c>
      <c r="H25" s="427" t="s">
        <v>362</v>
      </c>
      <c r="I25" s="428"/>
    </row>
    <row r="26" spans="2:9" ht="19.5" thickBot="1">
      <c r="B26" s="429">
        <f t="shared" si="0"/>
        <v>37246</v>
      </c>
      <c r="C26" s="430">
        <v>37346</v>
      </c>
      <c r="D26" s="431">
        <f t="shared" si="1"/>
        <v>37346</v>
      </c>
      <c r="E26" s="432">
        <f t="shared" si="2"/>
        <v>37346</v>
      </c>
      <c r="F26" s="433" t="s">
        <v>362</v>
      </c>
      <c r="G26" s="432">
        <f t="shared" si="3"/>
        <v>38441</v>
      </c>
      <c r="H26" s="433" t="s">
        <v>362</v>
      </c>
      <c r="I26" s="434"/>
    </row>
    <row r="27" spans="2:9">
      <c r="B27" s="423">
        <f>C27-100</f>
        <v>37611</v>
      </c>
      <c r="C27" s="424">
        <v>37711</v>
      </c>
      <c r="D27" s="425">
        <f t="shared" si="1"/>
        <v>37711</v>
      </c>
      <c r="E27" s="426">
        <f t="shared" si="2"/>
        <v>37711</v>
      </c>
      <c r="F27" s="427" t="s">
        <v>362</v>
      </c>
      <c r="G27" s="426">
        <f>C27+365*5</f>
        <v>39536</v>
      </c>
      <c r="H27" s="427" t="s">
        <v>362</v>
      </c>
      <c r="I27" s="428" t="s">
        <v>363</v>
      </c>
    </row>
    <row r="28" spans="2:9">
      <c r="B28" s="423">
        <f t="shared" si="0"/>
        <v>37977</v>
      </c>
      <c r="C28" s="424">
        <v>38077</v>
      </c>
      <c r="D28" s="425">
        <f t="shared" si="1"/>
        <v>38077</v>
      </c>
      <c r="E28" s="426">
        <f t="shared" si="2"/>
        <v>38077</v>
      </c>
      <c r="F28" s="427" t="s">
        <v>362</v>
      </c>
      <c r="G28" s="426">
        <f>C28+365*5</f>
        <v>39902</v>
      </c>
      <c r="H28" s="427" t="s">
        <v>362</v>
      </c>
      <c r="I28" s="428"/>
    </row>
    <row r="29" spans="2:9">
      <c r="B29" s="423">
        <f t="shared" si="0"/>
        <v>38342</v>
      </c>
      <c r="C29" s="424">
        <v>38442</v>
      </c>
      <c r="D29" s="425">
        <f t="shared" si="1"/>
        <v>38442</v>
      </c>
      <c r="E29" s="426">
        <f t="shared" si="2"/>
        <v>38442</v>
      </c>
      <c r="F29" s="427" t="s">
        <v>362</v>
      </c>
      <c r="G29" s="426">
        <f t="shared" ref="G29:G53" si="4">C29+365*5</f>
        <v>40267</v>
      </c>
      <c r="H29" s="427" t="s">
        <v>362</v>
      </c>
      <c r="I29" s="428"/>
    </row>
    <row r="30" spans="2:9">
      <c r="B30" s="423">
        <f t="shared" si="0"/>
        <v>38707</v>
      </c>
      <c r="C30" s="424">
        <v>38807</v>
      </c>
      <c r="D30" s="425">
        <f t="shared" si="1"/>
        <v>38807</v>
      </c>
      <c r="E30" s="426">
        <f t="shared" si="2"/>
        <v>38807</v>
      </c>
      <c r="F30" s="427" t="s">
        <v>362</v>
      </c>
      <c r="G30" s="426">
        <f t="shared" si="4"/>
        <v>40632</v>
      </c>
      <c r="H30" s="427" t="s">
        <v>362</v>
      </c>
      <c r="I30" s="428"/>
    </row>
    <row r="31" spans="2:9">
      <c r="B31" s="423">
        <f t="shared" si="0"/>
        <v>39072</v>
      </c>
      <c r="C31" s="424">
        <v>39172</v>
      </c>
      <c r="D31" s="425">
        <f t="shared" si="1"/>
        <v>39172</v>
      </c>
      <c r="E31" s="426">
        <f t="shared" si="2"/>
        <v>39172</v>
      </c>
      <c r="F31" s="427" t="s">
        <v>362</v>
      </c>
      <c r="G31" s="426">
        <f t="shared" si="4"/>
        <v>40997</v>
      </c>
      <c r="H31" s="427" t="s">
        <v>362</v>
      </c>
      <c r="I31" s="428"/>
    </row>
    <row r="32" spans="2:9">
      <c r="B32" s="423">
        <f t="shared" si="0"/>
        <v>39438</v>
      </c>
      <c r="C32" s="424">
        <v>39538</v>
      </c>
      <c r="D32" s="425">
        <f t="shared" si="1"/>
        <v>39538</v>
      </c>
      <c r="E32" s="426">
        <f t="shared" si="2"/>
        <v>39538</v>
      </c>
      <c r="F32" s="427" t="s">
        <v>362</v>
      </c>
      <c r="G32" s="426">
        <f t="shared" si="4"/>
        <v>41363</v>
      </c>
      <c r="H32" s="427" t="s">
        <v>362</v>
      </c>
      <c r="I32" s="428"/>
    </row>
    <row r="33" spans="2:9">
      <c r="B33" s="423">
        <f t="shared" si="0"/>
        <v>39803</v>
      </c>
      <c r="C33" s="424">
        <v>39903</v>
      </c>
      <c r="D33" s="425">
        <f t="shared" si="1"/>
        <v>39903</v>
      </c>
      <c r="E33" s="426">
        <f t="shared" si="2"/>
        <v>39903</v>
      </c>
      <c r="F33" s="427" t="s">
        <v>362</v>
      </c>
      <c r="G33" s="426">
        <f t="shared" si="4"/>
        <v>41728</v>
      </c>
      <c r="H33" s="427" t="s">
        <v>362</v>
      </c>
      <c r="I33" s="428"/>
    </row>
    <row r="34" spans="2:9">
      <c r="B34" s="423">
        <f t="shared" si="0"/>
        <v>40168</v>
      </c>
      <c r="C34" s="424">
        <v>40268</v>
      </c>
      <c r="D34" s="425">
        <f t="shared" si="1"/>
        <v>40268</v>
      </c>
      <c r="E34" s="426">
        <f t="shared" si="2"/>
        <v>40268</v>
      </c>
      <c r="F34" s="427" t="s">
        <v>362</v>
      </c>
      <c r="G34" s="426">
        <f t="shared" si="4"/>
        <v>42093</v>
      </c>
      <c r="H34" s="427" t="s">
        <v>362</v>
      </c>
      <c r="I34" s="428"/>
    </row>
    <row r="35" spans="2:9">
      <c r="B35" s="423">
        <f t="shared" si="0"/>
        <v>40533</v>
      </c>
      <c r="C35" s="424">
        <v>40633</v>
      </c>
      <c r="D35" s="425">
        <f t="shared" si="1"/>
        <v>40633</v>
      </c>
      <c r="E35" s="426">
        <f t="shared" si="2"/>
        <v>40633</v>
      </c>
      <c r="F35" s="427" t="s">
        <v>362</v>
      </c>
      <c r="G35" s="426">
        <f t="shared" si="4"/>
        <v>42458</v>
      </c>
      <c r="H35" s="427" t="s">
        <v>362</v>
      </c>
      <c r="I35" s="428"/>
    </row>
    <row r="36" spans="2:9">
      <c r="B36" s="423">
        <f t="shared" si="0"/>
        <v>40899</v>
      </c>
      <c r="C36" s="424">
        <v>40999</v>
      </c>
      <c r="D36" s="425">
        <f t="shared" si="1"/>
        <v>40999</v>
      </c>
      <c r="E36" s="426">
        <f t="shared" si="2"/>
        <v>40999</v>
      </c>
      <c r="F36" s="427" t="s">
        <v>362</v>
      </c>
      <c r="G36" s="426">
        <f t="shared" si="4"/>
        <v>42824</v>
      </c>
      <c r="H36" s="427" t="s">
        <v>362</v>
      </c>
      <c r="I36" s="428"/>
    </row>
    <row r="37" spans="2:9">
      <c r="B37" s="423">
        <f t="shared" si="0"/>
        <v>41264</v>
      </c>
      <c r="C37" s="424">
        <v>41364</v>
      </c>
      <c r="D37" s="425">
        <f t="shared" si="1"/>
        <v>41364</v>
      </c>
      <c r="E37" s="426">
        <f t="shared" si="2"/>
        <v>41364</v>
      </c>
      <c r="F37" s="427" t="s">
        <v>362</v>
      </c>
      <c r="G37" s="426">
        <f t="shared" si="4"/>
        <v>43189</v>
      </c>
      <c r="H37" s="427" t="s">
        <v>362</v>
      </c>
      <c r="I37" s="428"/>
    </row>
    <row r="38" spans="2:9">
      <c r="B38" s="423">
        <f t="shared" si="0"/>
        <v>41629</v>
      </c>
      <c r="C38" s="424">
        <v>41729</v>
      </c>
      <c r="D38" s="425">
        <f t="shared" si="1"/>
        <v>41729</v>
      </c>
      <c r="E38" s="426">
        <f t="shared" si="2"/>
        <v>41729</v>
      </c>
      <c r="F38" s="427" t="s">
        <v>362</v>
      </c>
      <c r="G38" s="426">
        <f t="shared" si="4"/>
        <v>43554</v>
      </c>
      <c r="H38" s="427" t="s">
        <v>362</v>
      </c>
      <c r="I38" s="428"/>
    </row>
    <row r="39" spans="2:9">
      <c r="B39" s="423">
        <f t="shared" si="0"/>
        <v>41994</v>
      </c>
      <c r="C39" s="424">
        <v>42094</v>
      </c>
      <c r="D39" s="425">
        <f t="shared" si="1"/>
        <v>42094</v>
      </c>
      <c r="E39" s="426">
        <f t="shared" si="2"/>
        <v>42094</v>
      </c>
      <c r="F39" s="427" t="s">
        <v>362</v>
      </c>
      <c r="G39" s="426">
        <f t="shared" si="4"/>
        <v>43919</v>
      </c>
      <c r="H39" s="427" t="s">
        <v>362</v>
      </c>
      <c r="I39" s="428"/>
    </row>
    <row r="40" spans="2:9">
      <c r="B40" s="423">
        <f t="shared" si="0"/>
        <v>42360</v>
      </c>
      <c r="C40" s="424">
        <v>42460</v>
      </c>
      <c r="D40" s="425">
        <f t="shared" si="1"/>
        <v>42460</v>
      </c>
      <c r="E40" s="426">
        <f t="shared" si="2"/>
        <v>42460</v>
      </c>
      <c r="F40" s="427" t="s">
        <v>362</v>
      </c>
      <c r="G40" s="426">
        <f t="shared" si="4"/>
        <v>44285</v>
      </c>
      <c r="H40" s="427" t="s">
        <v>362</v>
      </c>
      <c r="I40" s="428"/>
    </row>
    <row r="41" spans="2:9">
      <c r="B41" s="423">
        <f t="shared" si="0"/>
        <v>42725</v>
      </c>
      <c r="C41" s="424">
        <v>42825</v>
      </c>
      <c r="D41" s="425">
        <f t="shared" si="1"/>
        <v>42825</v>
      </c>
      <c r="E41" s="426">
        <f t="shared" si="2"/>
        <v>42825</v>
      </c>
      <c r="F41" s="427" t="s">
        <v>362</v>
      </c>
      <c r="G41" s="426">
        <f t="shared" si="4"/>
        <v>44650</v>
      </c>
      <c r="H41" s="427" t="s">
        <v>362</v>
      </c>
      <c r="I41" s="428"/>
    </row>
    <row r="42" spans="2:9">
      <c r="B42" s="423">
        <f t="shared" si="0"/>
        <v>43090</v>
      </c>
      <c r="C42" s="424">
        <v>43190</v>
      </c>
      <c r="D42" s="425">
        <f t="shared" si="1"/>
        <v>43190</v>
      </c>
      <c r="E42" s="426">
        <f t="shared" si="2"/>
        <v>43190</v>
      </c>
      <c r="F42" s="427" t="s">
        <v>362</v>
      </c>
      <c r="G42" s="426">
        <f t="shared" si="4"/>
        <v>45015</v>
      </c>
      <c r="H42" s="427" t="s">
        <v>362</v>
      </c>
      <c r="I42" s="428"/>
    </row>
    <row r="43" spans="2:9" ht="19.5" thickBot="1">
      <c r="B43" s="429">
        <f t="shared" si="0"/>
        <v>43455</v>
      </c>
      <c r="C43" s="430">
        <v>43555</v>
      </c>
      <c r="D43" s="431">
        <f t="shared" si="1"/>
        <v>43555</v>
      </c>
      <c r="E43" s="432">
        <f t="shared" si="2"/>
        <v>43555</v>
      </c>
      <c r="F43" s="433" t="s">
        <v>362</v>
      </c>
      <c r="G43" s="432">
        <f t="shared" si="4"/>
        <v>45380</v>
      </c>
      <c r="H43" s="433" t="s">
        <v>362</v>
      </c>
      <c r="I43" s="434"/>
    </row>
    <row r="44" spans="2:9">
      <c r="B44" s="423">
        <f t="shared" si="0"/>
        <v>43821</v>
      </c>
      <c r="C44" s="424">
        <v>43921</v>
      </c>
      <c r="D44" s="425">
        <f t="shared" si="1"/>
        <v>43921</v>
      </c>
      <c r="E44" s="426">
        <f>C44+365</f>
        <v>44286</v>
      </c>
      <c r="F44" s="427" t="s">
        <v>362</v>
      </c>
      <c r="G44" s="426">
        <f t="shared" si="4"/>
        <v>45746</v>
      </c>
      <c r="H44" s="427" t="s">
        <v>362</v>
      </c>
      <c r="I44" s="428" t="s">
        <v>364</v>
      </c>
    </row>
    <row r="45" spans="2:9">
      <c r="B45" s="423">
        <f t="shared" si="0"/>
        <v>44186</v>
      </c>
      <c r="C45" s="424">
        <v>44286</v>
      </c>
      <c r="D45" s="425">
        <f t="shared" si="1"/>
        <v>44286</v>
      </c>
      <c r="E45" s="426">
        <f>C45+365</f>
        <v>44651</v>
      </c>
      <c r="F45" s="427" t="s">
        <v>362</v>
      </c>
      <c r="G45" s="426">
        <f t="shared" si="4"/>
        <v>46111</v>
      </c>
      <c r="H45" s="427" t="s">
        <v>362</v>
      </c>
      <c r="I45" s="428"/>
    </row>
    <row r="46" spans="2:9">
      <c r="B46" s="423">
        <f t="shared" si="0"/>
        <v>44551</v>
      </c>
      <c r="C46" s="424">
        <v>44651</v>
      </c>
      <c r="D46" s="425">
        <f t="shared" si="1"/>
        <v>44651</v>
      </c>
      <c r="E46" s="426">
        <f>C46+365</f>
        <v>45016</v>
      </c>
      <c r="F46" s="427" t="s">
        <v>362</v>
      </c>
      <c r="G46" s="426">
        <f t="shared" si="4"/>
        <v>46476</v>
      </c>
      <c r="H46" s="427" t="s">
        <v>362</v>
      </c>
      <c r="I46" s="428"/>
    </row>
    <row r="47" spans="2:9">
      <c r="B47" s="423">
        <f t="shared" si="0"/>
        <v>44916</v>
      </c>
      <c r="C47" s="424">
        <v>45016</v>
      </c>
      <c r="D47" s="425">
        <f t="shared" si="1"/>
        <v>45016</v>
      </c>
      <c r="E47" s="426">
        <f t="shared" ref="E47:E53" si="5">C47+365</f>
        <v>45381</v>
      </c>
      <c r="F47" s="427" t="s">
        <v>362</v>
      </c>
      <c r="G47" s="426">
        <f t="shared" si="4"/>
        <v>46841</v>
      </c>
      <c r="H47" s="427" t="s">
        <v>362</v>
      </c>
      <c r="I47" s="428"/>
    </row>
    <row r="48" spans="2:9">
      <c r="B48" s="423">
        <f t="shared" si="0"/>
        <v>45282</v>
      </c>
      <c r="C48" s="424">
        <v>45382</v>
      </c>
      <c r="D48" s="425">
        <f t="shared" si="1"/>
        <v>45382</v>
      </c>
      <c r="E48" s="426">
        <f t="shared" si="5"/>
        <v>45747</v>
      </c>
      <c r="F48" s="427" t="s">
        <v>362</v>
      </c>
      <c r="G48" s="426">
        <f t="shared" si="4"/>
        <v>47207</v>
      </c>
      <c r="H48" s="427" t="s">
        <v>362</v>
      </c>
      <c r="I48" s="428"/>
    </row>
    <row r="49" spans="2:9">
      <c r="B49" s="423">
        <f t="shared" si="0"/>
        <v>45647</v>
      </c>
      <c r="C49" s="424">
        <v>45747</v>
      </c>
      <c r="D49" s="425">
        <f t="shared" si="1"/>
        <v>45747</v>
      </c>
      <c r="E49" s="426">
        <f t="shared" si="5"/>
        <v>46112</v>
      </c>
      <c r="F49" s="427" t="s">
        <v>362</v>
      </c>
      <c r="G49" s="426">
        <f t="shared" si="4"/>
        <v>47572</v>
      </c>
      <c r="H49" s="427" t="s">
        <v>362</v>
      </c>
      <c r="I49" s="428"/>
    </row>
    <row r="50" spans="2:9">
      <c r="B50" s="423">
        <f t="shared" si="0"/>
        <v>46012</v>
      </c>
      <c r="C50" s="424">
        <v>46112</v>
      </c>
      <c r="D50" s="425">
        <f t="shared" si="1"/>
        <v>46112</v>
      </c>
      <c r="E50" s="426">
        <f t="shared" si="5"/>
        <v>46477</v>
      </c>
      <c r="F50" s="427" t="s">
        <v>362</v>
      </c>
      <c r="G50" s="426">
        <f t="shared" si="4"/>
        <v>47937</v>
      </c>
      <c r="H50" s="427" t="s">
        <v>362</v>
      </c>
      <c r="I50" s="428"/>
    </row>
    <row r="51" spans="2:9">
      <c r="B51" s="423">
        <f t="shared" si="0"/>
        <v>46377</v>
      </c>
      <c r="C51" s="424">
        <v>46477</v>
      </c>
      <c r="D51" s="425">
        <f t="shared" si="1"/>
        <v>46477</v>
      </c>
      <c r="E51" s="426">
        <f t="shared" si="5"/>
        <v>46842</v>
      </c>
      <c r="F51" s="427" t="s">
        <v>362</v>
      </c>
      <c r="G51" s="426">
        <f t="shared" si="4"/>
        <v>48302</v>
      </c>
      <c r="H51" s="427" t="s">
        <v>362</v>
      </c>
      <c r="I51" s="428"/>
    </row>
    <row r="52" spans="2:9">
      <c r="B52" s="423">
        <f t="shared" si="0"/>
        <v>46743</v>
      </c>
      <c r="C52" s="424">
        <v>46843</v>
      </c>
      <c r="D52" s="425">
        <f t="shared" si="1"/>
        <v>46843</v>
      </c>
      <c r="E52" s="426">
        <f t="shared" si="5"/>
        <v>47208</v>
      </c>
      <c r="F52" s="427" t="s">
        <v>362</v>
      </c>
      <c r="G52" s="426">
        <f t="shared" si="4"/>
        <v>48668</v>
      </c>
      <c r="H52" s="427" t="s">
        <v>362</v>
      </c>
      <c r="I52" s="428"/>
    </row>
    <row r="53" spans="2:9" ht="19.5" thickBot="1">
      <c r="B53" s="429">
        <f t="shared" si="0"/>
        <v>47108</v>
      </c>
      <c r="C53" s="430">
        <v>47208</v>
      </c>
      <c r="D53" s="431">
        <f t="shared" si="1"/>
        <v>47208</v>
      </c>
      <c r="E53" s="432">
        <f t="shared" si="5"/>
        <v>47573</v>
      </c>
      <c r="F53" s="433" t="s">
        <v>362</v>
      </c>
      <c r="G53" s="432">
        <f t="shared" si="4"/>
        <v>49033</v>
      </c>
      <c r="H53" s="433" t="s">
        <v>362</v>
      </c>
      <c r="I53" s="434"/>
    </row>
    <row r="54" spans="2:9">
      <c r="B54" s="435"/>
      <c r="C54" s="436"/>
      <c r="D54" s="437"/>
      <c r="E54" s="435"/>
      <c r="F54" s="435"/>
      <c r="G54" s="438"/>
      <c r="H54" s="435"/>
      <c r="I54" s="435"/>
    </row>
    <row r="55" spans="2:9">
      <c r="C55" s="439"/>
      <c r="D55" s="440"/>
      <c r="G55" s="441"/>
    </row>
    <row r="56" spans="2:9">
      <c r="C56" s="439"/>
      <c r="D56" s="440"/>
      <c r="G56" s="441"/>
    </row>
    <row r="57" spans="2:9">
      <c r="C57" s="439"/>
      <c r="D57" s="440"/>
      <c r="G57" s="441"/>
    </row>
    <row r="58" spans="2:9">
      <c r="C58" s="439"/>
      <c r="D58" s="440"/>
      <c r="G58" s="441"/>
    </row>
  </sheetData>
  <mergeCells count="1">
    <mergeCell ref="I2:I3"/>
  </mergeCells>
  <phoneticPr fontId="2"/>
  <printOptions horizontalCentered="1" verticalCentered="1"/>
  <pageMargins left="0.19685039370078741" right="0.19685039370078741" top="0.19685039370078741"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様式-1表「内申書」</vt:lpstr>
      <vt:lpstr>様式-1裏「実務歴ポイント算定表」</vt:lpstr>
      <vt:lpstr>補足説明</vt:lpstr>
      <vt:lpstr>別紙_工事規模パターン</vt:lpstr>
      <vt:lpstr>削除不可_入力規制・表引きDATA</vt:lpstr>
      <vt:lpstr>変更履歴</vt:lpstr>
      <vt:lpstr>特別講習会</vt:lpstr>
      <vt:lpstr>削除不可_入力規制・表引きDATA!Print_Area</vt:lpstr>
      <vt:lpstr>別紙_工事規模パターン!Print_Area</vt:lpstr>
      <vt:lpstr>補足説明!Print_Area</vt:lpstr>
      <vt:lpstr>'様式-1表「内申書」'!Print_Area</vt:lpstr>
      <vt:lpstr>'様式-1裏「実務歴ポイント算定表」'!Print_Area</vt:lpstr>
      <vt:lpstr>別紙_工事規模パターン!Print_Titles</vt:lpstr>
      <vt:lpstr>特別講習会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honbu001</dc:creator>
  <cp:lastModifiedBy>中部支部 送電線建設技術研究会</cp:lastModifiedBy>
  <cp:lastPrinted>2023-11-15T05:09:04Z</cp:lastPrinted>
  <dcterms:created xsi:type="dcterms:W3CDTF">2019-09-17T04:23:36Z</dcterms:created>
  <dcterms:modified xsi:type="dcterms:W3CDTF">2024-10-24T02:02:36Z</dcterms:modified>
</cp:coreProperties>
</file>