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66925"/>
  <mc:AlternateContent xmlns:mc="http://schemas.openxmlformats.org/markup-compatibility/2006">
    <mc:Choice Requires="x15">
      <x15ac:absPath xmlns:x15ac="http://schemas.microsoft.com/office/spreadsheetml/2010/11/ac" url="C:\Users\SOUDENCB\Desktop\納品物2023.06.22◆最新版（バナー対応編集中）\www\05\pdf\1_dairinin\"/>
    </mc:Choice>
  </mc:AlternateContent>
  <xr:revisionPtr revIDLastSave="0" documentId="8_{725593AA-E269-4C43-97EE-C0EEC1DD5ADC}" xr6:coauthVersionLast="47" xr6:coauthVersionMax="47" xr10:uidLastSave="{00000000-0000-0000-0000-000000000000}"/>
  <bookViews>
    <workbookView xWindow="-120" yWindow="-120" windowWidth="29040" windowHeight="15840" xr2:uid="{00000000-000D-0000-FFFF-FFFF00000000}"/>
  </bookViews>
  <sheets>
    <sheet name="様式-1表「内申書」" sheetId="4" r:id="rId1"/>
    <sheet name="様式-1裏「実務歴ポイント算定表」" sheetId="1" r:id="rId2"/>
    <sheet name="補足説明" sheetId="6" r:id="rId3"/>
    <sheet name="別紙_工事規模パターン" sheetId="3" r:id="rId4"/>
    <sheet name="削除不可_入力規制・表引きDATA" sheetId="2" r:id="rId5"/>
    <sheet name="変更履歴" sheetId="5" r:id="rId6"/>
    <sheet name="特別講習会" sheetId="7" r:id="rId7"/>
  </sheets>
  <definedNames>
    <definedName name="_xlnm.Print_Area" localSheetId="4">削除不可_入力規制・表引きDATA!$A$1:$N$17</definedName>
    <definedName name="_xlnm.Print_Area" localSheetId="3">別紙_工事規模パターン!$A$1:$L$69</definedName>
    <definedName name="_xlnm.Print_Area" localSheetId="2">補足説明!$A$1:$S$26</definedName>
    <definedName name="_xlnm.Print_Area" localSheetId="0">'様式-1表「内申書」'!$A$1:$AS$56</definedName>
    <definedName name="_xlnm.Print_Area" localSheetId="1">'様式-1裏「実務歴ポイント算定表」'!$A$1:$AC$40</definedName>
    <definedName name="_xlnm.Print_Titles" localSheetId="3">別紙_工事規模パターン!$4:$6</definedName>
    <definedName name="特別講習会">特別講習会!$C$4:$H$55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12" i="1" l="1"/>
  <c r="C1" i="2" l="1"/>
  <c r="A1" i="3"/>
  <c r="A1" i="1"/>
  <c r="AE10" i="1"/>
  <c r="AE22" i="1"/>
  <c r="BK21" i="1"/>
  <c r="BJ21" i="1"/>
  <c r="BI21" i="1"/>
  <c r="BG21" i="1"/>
  <c r="BF21" i="1"/>
  <c r="BE21" i="1"/>
  <c r="BC21" i="1"/>
  <c r="BB21" i="1"/>
  <c r="BA21" i="1"/>
  <c r="AY21" i="1"/>
  <c r="AX21" i="1"/>
  <c r="AW21" i="1"/>
  <c r="AU21" i="1"/>
  <c r="AT21" i="1"/>
  <c r="AS21" i="1"/>
  <c r="AQ21" i="1"/>
  <c r="AP21" i="1"/>
  <c r="AO21" i="1"/>
  <c r="AM21" i="1"/>
  <c r="AL21" i="1"/>
  <c r="AK21" i="1"/>
  <c r="AJ21" i="1"/>
  <c r="AE21" i="1"/>
  <c r="AH21" i="1"/>
  <c r="BK20" i="1"/>
  <c r="BJ20" i="1"/>
  <c r="BI20" i="1"/>
  <c r="BG20" i="1"/>
  <c r="BF20" i="1"/>
  <c r="BE20" i="1"/>
  <c r="BC20" i="1"/>
  <c r="BB20" i="1"/>
  <c r="BA20" i="1"/>
  <c r="AY20" i="1"/>
  <c r="AX20" i="1"/>
  <c r="AW20" i="1"/>
  <c r="AU20" i="1"/>
  <c r="AT20" i="1"/>
  <c r="AS20" i="1"/>
  <c r="AQ20" i="1"/>
  <c r="AP20" i="1"/>
  <c r="AO20" i="1"/>
  <c r="AM20" i="1"/>
  <c r="AL20" i="1"/>
  <c r="AK20" i="1"/>
  <c r="AJ20" i="1"/>
  <c r="AE20" i="1"/>
  <c r="BK19" i="1"/>
  <c r="BJ19" i="1"/>
  <c r="BI19" i="1"/>
  <c r="BG19" i="1"/>
  <c r="BF19" i="1"/>
  <c r="BE19" i="1"/>
  <c r="BC19" i="1"/>
  <c r="BB19" i="1"/>
  <c r="BA19" i="1"/>
  <c r="AY19" i="1"/>
  <c r="AX19" i="1"/>
  <c r="AW19" i="1"/>
  <c r="AU19" i="1"/>
  <c r="AT19" i="1"/>
  <c r="AS19" i="1"/>
  <c r="AQ19" i="1"/>
  <c r="AP19" i="1"/>
  <c r="AO19" i="1"/>
  <c r="AM19" i="1"/>
  <c r="AL19" i="1"/>
  <c r="AK19" i="1"/>
  <c r="AJ19" i="1"/>
  <c r="AE19" i="1"/>
  <c r="AH19" i="1"/>
  <c r="BK18" i="1"/>
  <c r="BJ18" i="1"/>
  <c r="BI18" i="1"/>
  <c r="BG18" i="1"/>
  <c r="BF18" i="1"/>
  <c r="BE18" i="1"/>
  <c r="BC18" i="1"/>
  <c r="BB18" i="1"/>
  <c r="BA18" i="1"/>
  <c r="AY18" i="1"/>
  <c r="AX18" i="1"/>
  <c r="AW18" i="1"/>
  <c r="AU18" i="1"/>
  <c r="AT18" i="1"/>
  <c r="AS18" i="1"/>
  <c r="AQ18" i="1"/>
  <c r="AP18" i="1"/>
  <c r="AO18" i="1"/>
  <c r="AM18" i="1"/>
  <c r="AL18" i="1"/>
  <c r="AK18" i="1"/>
  <c r="AJ18" i="1"/>
  <c r="AE18" i="1"/>
  <c r="BK17" i="1"/>
  <c r="BJ17" i="1"/>
  <c r="BI17" i="1"/>
  <c r="BG17" i="1"/>
  <c r="BF17" i="1"/>
  <c r="BE17" i="1"/>
  <c r="BC17" i="1"/>
  <c r="BB17" i="1"/>
  <c r="BA17" i="1"/>
  <c r="AY17" i="1"/>
  <c r="AX17" i="1"/>
  <c r="AW17" i="1"/>
  <c r="AU17" i="1"/>
  <c r="AT17" i="1"/>
  <c r="AS17" i="1"/>
  <c r="AQ17" i="1"/>
  <c r="AP17" i="1"/>
  <c r="AO17" i="1"/>
  <c r="AM17" i="1"/>
  <c r="AL17" i="1"/>
  <c r="AK17" i="1"/>
  <c r="AJ17" i="1"/>
  <c r="AE17" i="1"/>
  <c r="BK16" i="1"/>
  <c r="BJ16" i="1"/>
  <c r="BI16" i="1"/>
  <c r="BG16" i="1"/>
  <c r="BF16" i="1"/>
  <c r="BE16" i="1"/>
  <c r="BC16" i="1"/>
  <c r="BB16" i="1"/>
  <c r="BA16" i="1"/>
  <c r="AY16" i="1"/>
  <c r="AX16" i="1"/>
  <c r="AW16" i="1"/>
  <c r="AU16" i="1"/>
  <c r="AT16" i="1"/>
  <c r="AS16" i="1"/>
  <c r="AQ16" i="1"/>
  <c r="AP16" i="1"/>
  <c r="AO16" i="1"/>
  <c r="AM16" i="1"/>
  <c r="AL16" i="1"/>
  <c r="AK16" i="1"/>
  <c r="AJ16" i="1"/>
  <c r="AE16" i="1"/>
  <c r="BK15" i="1"/>
  <c r="BJ15" i="1"/>
  <c r="BI15" i="1"/>
  <c r="BG15" i="1"/>
  <c r="BF15" i="1"/>
  <c r="BE15" i="1"/>
  <c r="BC15" i="1"/>
  <c r="BB15" i="1"/>
  <c r="BA15" i="1"/>
  <c r="AY15" i="1"/>
  <c r="AX15" i="1"/>
  <c r="AW15" i="1"/>
  <c r="AU15" i="1"/>
  <c r="AT15" i="1"/>
  <c r="AS15" i="1"/>
  <c r="AQ15" i="1"/>
  <c r="AP15" i="1"/>
  <c r="AO15" i="1"/>
  <c r="AM15" i="1"/>
  <c r="AL15" i="1"/>
  <c r="AK15" i="1"/>
  <c r="AJ15" i="1"/>
  <c r="AE15" i="1"/>
  <c r="BK14" i="1"/>
  <c r="BJ14" i="1"/>
  <c r="BI14" i="1"/>
  <c r="BG14" i="1"/>
  <c r="BF14" i="1"/>
  <c r="BE14" i="1"/>
  <c r="BC14" i="1"/>
  <c r="BB14" i="1"/>
  <c r="BA14" i="1"/>
  <c r="AY14" i="1"/>
  <c r="AX14" i="1"/>
  <c r="AW14" i="1"/>
  <c r="AU14" i="1"/>
  <c r="AT14" i="1"/>
  <c r="AS14" i="1"/>
  <c r="AQ14" i="1"/>
  <c r="AP14" i="1"/>
  <c r="AO14" i="1"/>
  <c r="AM14" i="1"/>
  <c r="AL14" i="1"/>
  <c r="AK14" i="1"/>
  <c r="AJ14" i="1"/>
  <c r="AE14" i="1"/>
  <c r="BK13" i="1"/>
  <c r="BJ13" i="1"/>
  <c r="BI13" i="1"/>
  <c r="BG13" i="1"/>
  <c r="BF13" i="1"/>
  <c r="BE13" i="1"/>
  <c r="BC13" i="1"/>
  <c r="BB13" i="1"/>
  <c r="BA13" i="1"/>
  <c r="AY13" i="1"/>
  <c r="AX13" i="1"/>
  <c r="AW13" i="1"/>
  <c r="AU13" i="1"/>
  <c r="AT13" i="1"/>
  <c r="AS13" i="1"/>
  <c r="AQ13" i="1"/>
  <c r="AP13" i="1"/>
  <c r="AO13" i="1"/>
  <c r="AM13" i="1"/>
  <c r="AL13" i="1"/>
  <c r="AK13" i="1"/>
  <c r="AJ13" i="1"/>
  <c r="AE13" i="1"/>
  <c r="BK12" i="1"/>
  <c r="BJ12" i="1"/>
  <c r="BI12" i="1"/>
  <c r="BG12" i="1"/>
  <c r="BF12" i="1"/>
  <c r="BE12" i="1"/>
  <c r="BC12" i="1"/>
  <c r="BB12" i="1"/>
  <c r="BA12" i="1"/>
  <c r="AY12" i="1"/>
  <c r="AX12" i="1"/>
  <c r="AW12" i="1"/>
  <c r="AU12" i="1"/>
  <c r="AT12" i="1"/>
  <c r="AS12" i="1"/>
  <c r="AQ12" i="1"/>
  <c r="AP12" i="1"/>
  <c r="AO12" i="1"/>
  <c r="AM12" i="1"/>
  <c r="AL12" i="1"/>
  <c r="AK12" i="1"/>
  <c r="AJ12" i="1"/>
  <c r="S41" i="4"/>
  <c r="W38" i="4"/>
  <c r="W37" i="4"/>
  <c r="H19" i="4"/>
  <c r="AI11" i="4"/>
  <c r="AW18" i="4"/>
  <c r="AY4" i="4"/>
  <c r="Y34" i="4"/>
  <c r="V34" i="4"/>
  <c r="AH17" i="1" l="1"/>
  <c r="AH20" i="1"/>
  <c r="AE11" i="1"/>
  <c r="AH14" i="1"/>
  <c r="AH15" i="1"/>
  <c r="AH12" i="1"/>
  <c r="AH13" i="1"/>
  <c r="AH16" i="1"/>
  <c r="AH18" i="1"/>
  <c r="G53" i="7"/>
  <c r="E53" i="7"/>
  <c r="D53" i="7"/>
  <c r="B53" i="7"/>
  <c r="G52" i="7"/>
  <c r="E52" i="7"/>
  <c r="D52" i="7"/>
  <c r="B52" i="7"/>
  <c r="G51" i="7"/>
  <c r="E51" i="7"/>
  <c r="D51" i="7"/>
  <c r="B51" i="7"/>
  <c r="G50" i="7"/>
  <c r="E50" i="7"/>
  <c r="D50" i="7"/>
  <c r="B50" i="7"/>
  <c r="G49" i="7"/>
  <c r="E49" i="7"/>
  <c r="D49" i="7"/>
  <c r="B49" i="7"/>
  <c r="G48" i="7"/>
  <c r="E48" i="7"/>
  <c r="D48" i="7"/>
  <c r="B48" i="7"/>
  <c r="G47" i="7"/>
  <c r="E47" i="7"/>
  <c r="D47" i="7"/>
  <c r="B47" i="7"/>
  <c r="G46" i="7"/>
  <c r="E46" i="7"/>
  <c r="D46" i="7"/>
  <c r="B46" i="7"/>
  <c r="G45" i="7"/>
  <c r="E45" i="7"/>
  <c r="D45" i="7"/>
  <c r="B45" i="7"/>
  <c r="G44" i="7"/>
  <c r="E44" i="7"/>
  <c r="D44" i="7"/>
  <c r="B44" i="7"/>
  <c r="G43" i="7"/>
  <c r="E43" i="7"/>
  <c r="D43" i="7"/>
  <c r="B43" i="7"/>
  <c r="G42" i="7"/>
  <c r="E42" i="7"/>
  <c r="D42" i="7"/>
  <c r="B42" i="7"/>
  <c r="G41" i="7"/>
  <c r="E41" i="7"/>
  <c r="D41" i="7"/>
  <c r="B41" i="7"/>
  <c r="G40" i="7"/>
  <c r="E40" i="7"/>
  <c r="D40" i="7"/>
  <c r="B40" i="7"/>
  <c r="G39" i="7"/>
  <c r="E39" i="7"/>
  <c r="D39" i="7"/>
  <c r="B39" i="7"/>
  <c r="G38" i="7"/>
  <c r="E38" i="7"/>
  <c r="D38" i="7"/>
  <c r="B38" i="7"/>
  <c r="G37" i="7"/>
  <c r="E37" i="7"/>
  <c r="D37" i="7"/>
  <c r="B37" i="7"/>
  <c r="G36" i="7"/>
  <c r="E36" i="7"/>
  <c r="D36" i="7"/>
  <c r="B36" i="7"/>
  <c r="G35" i="7"/>
  <c r="E35" i="7"/>
  <c r="D35" i="7"/>
  <c r="B35" i="7"/>
  <c r="G34" i="7"/>
  <c r="E34" i="7"/>
  <c r="D34" i="7"/>
  <c r="B34" i="7"/>
  <c r="G33" i="7"/>
  <c r="E33" i="7"/>
  <c r="D33" i="7"/>
  <c r="B33" i="7"/>
  <c r="G32" i="7"/>
  <c r="E32" i="7"/>
  <c r="D32" i="7"/>
  <c r="B32" i="7"/>
  <c r="G31" i="7"/>
  <c r="E31" i="7"/>
  <c r="D31" i="7"/>
  <c r="B31" i="7"/>
  <c r="G30" i="7"/>
  <c r="E30" i="7"/>
  <c r="D30" i="7"/>
  <c r="B30" i="7"/>
  <c r="G29" i="7"/>
  <c r="E29" i="7"/>
  <c r="D29" i="7"/>
  <c r="B29" i="7"/>
  <c r="G28" i="7"/>
  <c r="E28" i="7"/>
  <c r="D28" i="7"/>
  <c r="B28" i="7"/>
  <c r="G27" i="7"/>
  <c r="E27" i="7"/>
  <c r="D27" i="7"/>
  <c r="B27" i="7"/>
  <c r="G26" i="7"/>
  <c r="E26" i="7"/>
  <c r="D26" i="7"/>
  <c r="B26" i="7"/>
  <c r="G25" i="7"/>
  <c r="E25" i="7"/>
  <c r="D25" i="7"/>
  <c r="B25" i="7"/>
  <c r="G24" i="7"/>
  <c r="E24" i="7"/>
  <c r="D24" i="7"/>
  <c r="B24" i="7"/>
  <c r="G23" i="7"/>
  <c r="E23" i="7"/>
  <c r="D23" i="7"/>
  <c r="B23" i="7"/>
  <c r="G22" i="7"/>
  <c r="E22" i="7"/>
  <c r="D22" i="7"/>
  <c r="B22" i="7"/>
  <c r="G21" i="7"/>
  <c r="E21" i="7"/>
  <c r="D21" i="7"/>
  <c r="B21" i="7"/>
  <c r="G20" i="7"/>
  <c r="E20" i="7"/>
  <c r="D20" i="7"/>
  <c r="B20" i="7"/>
  <c r="G19" i="7"/>
  <c r="E19" i="7"/>
  <c r="D19" i="7"/>
  <c r="B19" i="7"/>
  <c r="G18" i="7"/>
  <c r="E18" i="7"/>
  <c r="D18" i="7"/>
  <c r="B18" i="7"/>
  <c r="G17" i="7"/>
  <c r="E17" i="7"/>
  <c r="D17" i="7"/>
  <c r="B17" i="7"/>
  <c r="G16" i="7"/>
  <c r="E16" i="7"/>
  <c r="D16" i="7"/>
  <c r="B16" i="7"/>
  <c r="G15" i="7"/>
  <c r="E15" i="7"/>
  <c r="D15" i="7"/>
  <c r="B15" i="7"/>
  <c r="G14" i="7"/>
  <c r="E14" i="7"/>
  <c r="D14" i="7"/>
  <c r="B14" i="7"/>
  <c r="G13" i="7"/>
  <c r="E13" i="7"/>
  <c r="D13" i="7"/>
  <c r="B13" i="7"/>
  <c r="G12" i="7"/>
  <c r="E12" i="7"/>
  <c r="D12" i="7"/>
  <c r="B12" i="7"/>
  <c r="G11" i="7"/>
  <c r="E11" i="7"/>
  <c r="D11" i="7"/>
  <c r="B11" i="7"/>
  <c r="G10" i="7"/>
  <c r="E10" i="7"/>
  <c r="D10" i="7"/>
  <c r="B10" i="7"/>
  <c r="G9" i="7"/>
  <c r="E9" i="7"/>
  <c r="D9" i="7"/>
  <c r="B9" i="7"/>
  <c r="G8" i="7"/>
  <c r="E8" i="7"/>
  <c r="D8" i="7"/>
  <c r="B8" i="7"/>
  <c r="G7" i="7"/>
  <c r="E7" i="7"/>
  <c r="D7" i="7"/>
  <c r="B7" i="7"/>
  <c r="G6" i="7"/>
  <c r="E6" i="7"/>
  <c r="D6" i="7"/>
  <c r="B6" i="7"/>
  <c r="G5" i="7"/>
  <c r="E5" i="7"/>
  <c r="D5" i="7"/>
  <c r="B5" i="7"/>
  <c r="G4" i="7"/>
  <c r="E4" i="7"/>
  <c r="D4" i="7"/>
  <c r="B4" i="7"/>
  <c r="C8" i="6"/>
  <c r="C9" i="6"/>
  <c r="C10" i="6"/>
  <c r="C11" i="6"/>
  <c r="C12" i="6"/>
  <c r="C13" i="6"/>
  <c r="C14" i="6"/>
  <c r="C15" i="6"/>
  <c r="C16" i="6"/>
  <c r="C7" i="6"/>
  <c r="P2" i="6"/>
  <c r="I2" i="6"/>
  <c r="I69" i="3" l="1"/>
  <c r="I68" i="3"/>
  <c r="I67" i="3"/>
  <c r="I66" i="3"/>
  <c r="I65" i="3"/>
  <c r="I64" i="3"/>
  <c r="I63" i="3"/>
  <c r="I62" i="3"/>
  <c r="I61" i="3"/>
  <c r="I60" i="3"/>
  <c r="I59" i="3"/>
  <c r="I58" i="3"/>
  <c r="I57" i="3"/>
  <c r="I56" i="3"/>
  <c r="I55" i="3"/>
  <c r="I54" i="3"/>
  <c r="I53" i="3"/>
  <c r="I52" i="3"/>
  <c r="I51" i="3"/>
  <c r="I50" i="3"/>
  <c r="I49" i="3"/>
  <c r="I48" i="3"/>
  <c r="I47" i="3"/>
  <c r="I46" i="3"/>
  <c r="I45" i="3"/>
  <c r="I44" i="3"/>
  <c r="I43" i="3"/>
  <c r="I42" i="3"/>
  <c r="I41" i="3"/>
  <c r="I40" i="3"/>
  <c r="I39" i="3"/>
  <c r="I38" i="3"/>
  <c r="I37" i="3"/>
  <c r="I36" i="3"/>
  <c r="I35" i="3"/>
  <c r="I34" i="3"/>
  <c r="I33" i="3"/>
  <c r="I31" i="3"/>
  <c r="I30" i="3"/>
  <c r="I29" i="3"/>
  <c r="I28" i="3"/>
  <c r="I27" i="3"/>
  <c r="I26" i="3"/>
  <c r="I25" i="3"/>
  <c r="I24" i="3"/>
  <c r="I23" i="3"/>
  <c r="I22" i="3"/>
  <c r="I21" i="3"/>
  <c r="I20" i="3"/>
  <c r="I19" i="3"/>
  <c r="I17" i="3"/>
  <c r="I15" i="3"/>
  <c r="I13" i="3"/>
  <c r="I11" i="3"/>
  <c r="I9" i="3"/>
  <c r="I7" i="3"/>
  <c r="AR32" i="4" l="1"/>
  <c r="AR21" i="4"/>
  <c r="AA21" i="4"/>
  <c r="V21" i="4"/>
  <c r="F21" i="4"/>
  <c r="AA19" i="1"/>
  <c r="X19" i="1"/>
  <c r="W35" i="4"/>
  <c r="AR30" i="4"/>
  <c r="AR31" i="4"/>
  <c r="AR33" i="4"/>
  <c r="AR34" i="4"/>
  <c r="AR35" i="4"/>
  <c r="AR36" i="4"/>
  <c r="AR37" i="4"/>
  <c r="AR38" i="4"/>
  <c r="AR39" i="4"/>
  <c r="F20" i="4"/>
  <c r="F22" i="4"/>
  <c r="F23" i="4"/>
  <c r="F24" i="4"/>
  <c r="F25" i="4"/>
  <c r="F19" i="4"/>
  <c r="AA19" i="4"/>
  <c r="V19" i="4"/>
  <c r="S42" i="4"/>
  <c r="Z38" i="4"/>
  <c r="Z39" i="4"/>
  <c r="Z37" i="4"/>
  <c r="AR19" i="4"/>
  <c r="AA20" i="4"/>
  <c r="AA22" i="4"/>
  <c r="AA23" i="4"/>
  <c r="AA24" i="4"/>
  <c r="V20" i="4"/>
  <c r="V22" i="4"/>
  <c r="V23" i="4"/>
  <c r="V24" i="4"/>
  <c r="AR20" i="4"/>
  <c r="AR22" i="4"/>
  <c r="AR23" i="4"/>
  <c r="AR24" i="4"/>
  <c r="AK9" i="4"/>
  <c r="AC12" i="1"/>
  <c r="AJ7" i="4"/>
  <c r="Z11" i="4"/>
  <c r="AH14" i="4"/>
  <c r="B4" i="1"/>
  <c r="B3" i="1"/>
  <c r="B5" i="1"/>
  <c r="U13" i="1"/>
  <c r="U14" i="1"/>
  <c r="U15" i="1"/>
  <c r="U16" i="1"/>
  <c r="U17" i="1"/>
  <c r="U18" i="1"/>
  <c r="U19" i="1"/>
  <c r="U20" i="1"/>
  <c r="U21" i="1"/>
  <c r="AE9" i="1" l="1"/>
  <c r="B35" i="1"/>
  <c r="H35" i="1" s="1"/>
  <c r="B29" i="1"/>
  <c r="H29" i="1" s="1"/>
  <c r="B38" i="1"/>
  <c r="H38" i="1" s="1"/>
  <c r="B30" i="1"/>
  <c r="B37" i="1"/>
  <c r="H37" i="1" s="1"/>
  <c r="B33" i="1"/>
  <c r="H33" i="1" s="1"/>
  <c r="B36" i="1"/>
  <c r="H36" i="1" s="1"/>
  <c r="B31" i="1"/>
  <c r="B32" i="1"/>
  <c r="B34" i="1"/>
  <c r="H34" i="1" s="1"/>
  <c r="AR25" i="4"/>
  <c r="AC13" i="1"/>
  <c r="AC14" i="1"/>
  <c r="AC15" i="1"/>
  <c r="AC16" i="1"/>
  <c r="AC17" i="1"/>
  <c r="AC18" i="1"/>
  <c r="AC19" i="1"/>
  <c r="AC20" i="1"/>
  <c r="AC21" i="1"/>
  <c r="AA18" i="1"/>
  <c r="X18" i="1"/>
  <c r="Z13" i="1"/>
  <c r="Z14" i="1"/>
  <c r="Z15" i="1"/>
  <c r="Z16" i="1"/>
  <c r="Z17" i="1"/>
  <c r="Z18" i="1"/>
  <c r="Z19" i="1"/>
  <c r="Z20" i="1"/>
  <c r="Z21" i="1"/>
  <c r="Z12" i="1"/>
  <c r="U12" i="1"/>
  <c r="AA12" i="1"/>
  <c r="AA13" i="1"/>
  <c r="AA14" i="1"/>
  <c r="AA15" i="1"/>
  <c r="AA16" i="1"/>
  <c r="AA17" i="1"/>
  <c r="AA20" i="1"/>
  <c r="AA21" i="1"/>
  <c r="X13" i="1"/>
  <c r="X14" i="1"/>
  <c r="X15" i="1"/>
  <c r="X16" i="1"/>
  <c r="X17" i="1"/>
  <c r="X20" i="1"/>
  <c r="X21" i="1"/>
  <c r="X12" i="1"/>
  <c r="C31" i="1" l="1"/>
  <c r="H31" i="1"/>
  <c r="C29" i="1"/>
  <c r="C32" i="1"/>
  <c r="H32" i="1"/>
  <c r="C30" i="1"/>
  <c r="H30" i="1"/>
  <c r="M32" i="1"/>
  <c r="M31" i="1"/>
  <c r="M33" i="1"/>
  <c r="F29" i="1"/>
  <c r="D29" i="1"/>
  <c r="O29" i="1"/>
  <c r="E29" i="1"/>
  <c r="I29" i="1"/>
  <c r="G29" i="1"/>
  <c r="J29" i="1"/>
  <c r="K29" i="1" s="1"/>
  <c r="M30" i="1"/>
  <c r="F37" i="1"/>
  <c r="O37" i="1"/>
  <c r="P37" i="1" s="1"/>
  <c r="E37" i="1"/>
  <c r="G37" i="1"/>
  <c r="C37" i="1"/>
  <c r="I37" i="1"/>
  <c r="D37" i="1"/>
  <c r="M37" i="1"/>
  <c r="J37" i="1"/>
  <c r="K37" i="1" s="1"/>
  <c r="D33" i="1"/>
  <c r="F33" i="1"/>
  <c r="G33" i="1"/>
  <c r="I33" i="1"/>
  <c r="E33" i="1"/>
  <c r="O33" i="1"/>
  <c r="P33" i="1" s="1"/>
  <c r="J33" i="1"/>
  <c r="K33" i="1" s="1"/>
  <c r="C33" i="1"/>
  <c r="G35" i="1"/>
  <c r="C35" i="1"/>
  <c r="F35" i="1"/>
  <c r="E35" i="1"/>
  <c r="D35" i="1"/>
  <c r="O35" i="1"/>
  <c r="I35" i="1"/>
  <c r="J35" i="1"/>
  <c r="K35" i="1" s="1"/>
  <c r="M35" i="1"/>
  <c r="O30" i="1"/>
  <c r="P30" i="1" s="1"/>
  <c r="G30" i="1"/>
  <c r="E30" i="1"/>
  <c r="I30" i="1"/>
  <c r="D30" i="1"/>
  <c r="F30" i="1"/>
  <c r="J30" i="1"/>
  <c r="K30" i="1" s="1"/>
  <c r="I32" i="1"/>
  <c r="O32" i="1"/>
  <c r="Q32" i="1" s="1"/>
  <c r="D32" i="1"/>
  <c r="E32" i="1"/>
  <c r="G32" i="1"/>
  <c r="F32" i="1"/>
  <c r="J32" i="1"/>
  <c r="K32" i="1" s="1"/>
  <c r="O38" i="1"/>
  <c r="P38" i="1" s="1"/>
  <c r="F38" i="1"/>
  <c r="E38" i="1"/>
  <c r="I38" i="1"/>
  <c r="D38" i="1"/>
  <c r="G38" i="1"/>
  <c r="C38" i="1"/>
  <c r="M38" i="1"/>
  <c r="L38" i="1"/>
  <c r="J38" i="1"/>
  <c r="K38" i="1" s="1"/>
  <c r="C36" i="1"/>
  <c r="F36" i="1"/>
  <c r="O36" i="1"/>
  <c r="P36" i="1" s="1"/>
  <c r="D36" i="1"/>
  <c r="E36" i="1"/>
  <c r="I36" i="1"/>
  <c r="G36" i="1"/>
  <c r="J36" i="1"/>
  <c r="K36" i="1" s="1"/>
  <c r="M36" i="1"/>
  <c r="G34" i="1"/>
  <c r="C34" i="1"/>
  <c r="E34" i="1"/>
  <c r="F34" i="1"/>
  <c r="O34" i="1"/>
  <c r="P34" i="1" s="1"/>
  <c r="I34" i="1"/>
  <c r="D34" i="1"/>
  <c r="J34" i="1"/>
  <c r="K34" i="1" s="1"/>
  <c r="M34" i="1"/>
  <c r="E31" i="1"/>
  <c r="F31" i="1"/>
  <c r="I31" i="1"/>
  <c r="O31" i="1"/>
  <c r="D31" i="1"/>
  <c r="G31" i="1"/>
  <c r="J31" i="1"/>
  <c r="K31" i="1" s="1"/>
  <c r="M29" i="1"/>
  <c r="AG25" i="4"/>
  <c r="AD25" i="4"/>
  <c r="AC22" i="1"/>
  <c r="E38" i="4" s="1"/>
  <c r="L30" i="1" l="1"/>
  <c r="N30" i="1" s="1"/>
  <c r="Q30" i="1" s="1"/>
  <c r="L36" i="1"/>
  <c r="N36" i="1" s="1"/>
  <c r="Q36" i="1" s="1"/>
  <c r="L32" i="1"/>
  <c r="N32" i="1" s="1"/>
  <c r="P32" i="1" s="1"/>
  <c r="L37" i="1"/>
  <c r="N37" i="1" s="1"/>
  <c r="Q37" i="1" s="1"/>
  <c r="L35" i="1"/>
  <c r="N35" i="1" s="1"/>
  <c r="P35" i="1" s="1"/>
  <c r="L33" i="1"/>
  <c r="N33" i="1" s="1"/>
  <c r="Q33" i="1" s="1"/>
  <c r="L31" i="1"/>
  <c r="N31" i="1" s="1"/>
  <c r="P31" i="1" s="1"/>
  <c r="L34" i="1"/>
  <c r="N34" i="1" s="1"/>
  <c r="Q34" i="1" s="1"/>
  <c r="L29" i="1"/>
  <c r="N29" i="1" s="1"/>
  <c r="P29" i="1" s="1"/>
  <c r="N38" i="1"/>
  <c r="Q38" i="1"/>
  <c r="Q29" i="1" l="1"/>
  <c r="Q31" i="1"/>
  <c r="Q35" i="1"/>
  <c r="P28" i="1"/>
  <c r="Q28" i="1" l="1"/>
  <c r="R29" i="1" s="1"/>
  <c r="W29" i="1" s="1"/>
  <c r="E34"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c-tech</author>
  </authors>
  <commentList>
    <comment ref="P10" authorId="0" shapeId="0" xr:uid="{00000000-0006-0000-0100-000001000000}">
      <text>
        <r>
          <rPr>
            <b/>
            <sz val="9"/>
            <color indexed="81"/>
            <rFont val="MS P ゴシック"/>
            <family val="3"/>
            <charset val="128"/>
          </rPr>
          <t>６６ｋＶ未満の特殊工事の記入について
　①１回線で多導体の場合は
　　　『６６ｋＶ相当』と記入する
　②２回線以上は
　　　『活線接近』，『市街地』を記入が出来る
　③６６ｋＶ相当の場合は
　　　『６６ｋＶ相当』と記入する</t>
        </r>
      </text>
    </comment>
  </commentList>
</comments>
</file>

<file path=xl/sharedStrings.xml><?xml version="1.0" encoding="utf-8"?>
<sst xmlns="http://schemas.openxmlformats.org/spreadsheetml/2006/main" count="984" uniqueCount="443">
  <si>
    <t>発注者</t>
    <rPh sb="0" eb="3">
      <t>ハッチュウシャ</t>
    </rPh>
    <phoneticPr fontId="2"/>
  </si>
  <si>
    <t>工事件名</t>
    <rPh sb="0" eb="2">
      <t>コウジ</t>
    </rPh>
    <rPh sb="2" eb="4">
      <t>ケンメイ</t>
    </rPh>
    <phoneticPr fontId="2"/>
  </si>
  <si>
    <t>電圧kV</t>
    <rPh sb="0" eb="2">
      <t>デンアツ</t>
    </rPh>
    <phoneticPr fontId="2"/>
  </si>
  <si>
    <t>回線数</t>
    <rPh sb="0" eb="3">
      <t>カイセンスウ</t>
    </rPh>
    <phoneticPr fontId="2"/>
  </si>
  <si>
    <t>導体数</t>
    <rPh sb="0" eb="2">
      <t>ドウタイ</t>
    </rPh>
    <rPh sb="2" eb="3">
      <t>スウ</t>
    </rPh>
    <phoneticPr fontId="2"/>
  </si>
  <si>
    <t>亘長</t>
    <rPh sb="0" eb="2">
      <t>コウチョウ</t>
    </rPh>
    <phoneticPr fontId="2"/>
  </si>
  <si>
    <t>基数</t>
    <rPh sb="0" eb="2">
      <t>キスウ</t>
    </rPh>
    <phoneticPr fontId="2"/>
  </si>
  <si>
    <t>自</t>
    <rPh sb="0" eb="1">
      <t>ジ</t>
    </rPh>
    <phoneticPr fontId="2"/>
  </si>
  <si>
    <t>至</t>
    <rPh sb="0" eb="1">
      <t>イタ</t>
    </rPh>
    <phoneticPr fontId="2"/>
  </si>
  <si>
    <t>年号</t>
    <rPh sb="0" eb="2">
      <t>ネンゴウ</t>
    </rPh>
    <phoneticPr fontId="2"/>
  </si>
  <si>
    <t>対象業務</t>
    <rPh sb="0" eb="2">
      <t>タイショウ</t>
    </rPh>
    <rPh sb="2" eb="4">
      <t>ギョウム</t>
    </rPh>
    <phoneticPr fontId="2"/>
  </si>
  <si>
    <t>指導監督的な実務経験の対象工事の概要</t>
    <rPh sb="0" eb="2">
      <t>シドウ</t>
    </rPh>
    <rPh sb="2" eb="5">
      <t>カントクテキ</t>
    </rPh>
    <rPh sb="6" eb="8">
      <t>ジツム</t>
    </rPh>
    <rPh sb="8" eb="10">
      <t>ケイケン</t>
    </rPh>
    <rPh sb="11" eb="13">
      <t>タイショウ</t>
    </rPh>
    <rPh sb="13" eb="15">
      <t>コウジ</t>
    </rPh>
    <rPh sb="16" eb="18">
      <t>ガイヨウ</t>
    </rPh>
    <phoneticPr fontId="2"/>
  </si>
  <si>
    <t>指導監督的な実務経験の対象期間</t>
    <rPh sb="0" eb="2">
      <t>シドウ</t>
    </rPh>
    <rPh sb="2" eb="5">
      <t>カントクテキ</t>
    </rPh>
    <rPh sb="6" eb="8">
      <t>ジツム</t>
    </rPh>
    <rPh sb="8" eb="10">
      <t>ケイケン</t>
    </rPh>
    <rPh sb="11" eb="13">
      <t>タイショウ</t>
    </rPh>
    <rPh sb="13" eb="15">
      <t>キカン</t>
    </rPh>
    <phoneticPr fontId="2"/>
  </si>
  <si>
    <t>平成</t>
    <rPh sb="0" eb="2">
      <t>ヘイセイ</t>
    </rPh>
    <phoneticPr fontId="2"/>
  </si>
  <si>
    <t>令和</t>
    <rPh sb="0" eb="1">
      <t>レイ</t>
    </rPh>
    <rPh sb="1" eb="2">
      <t>ワ</t>
    </rPh>
    <phoneticPr fontId="2"/>
  </si>
  <si>
    <t>電線太さ</t>
    <rPh sb="0" eb="2">
      <t>デンセン</t>
    </rPh>
    <rPh sb="2" eb="3">
      <t>フト</t>
    </rPh>
    <phoneticPr fontId="2"/>
  </si>
  <si>
    <t>工事区分</t>
    <rPh sb="0" eb="2">
      <t>コウジ</t>
    </rPh>
    <rPh sb="2" eb="4">
      <t>クブン</t>
    </rPh>
    <phoneticPr fontId="2"/>
  </si>
  <si>
    <t>昭和</t>
    <rPh sb="0" eb="2">
      <t>ショウワ</t>
    </rPh>
    <phoneticPr fontId="2"/>
  </si>
  <si>
    <t>沖縄電力</t>
    <rPh sb="0" eb="2">
      <t>オキナワ</t>
    </rPh>
    <rPh sb="2" eb="4">
      <t>デンリョク</t>
    </rPh>
    <phoneticPr fontId="2"/>
  </si>
  <si>
    <t>ＪＲ東日本</t>
    <rPh sb="2" eb="3">
      <t>ヒガシ</t>
    </rPh>
    <rPh sb="3" eb="5">
      <t>ニホン</t>
    </rPh>
    <phoneticPr fontId="2"/>
  </si>
  <si>
    <t>設備規模</t>
    <rPh sb="0" eb="2">
      <t>セツビ</t>
    </rPh>
    <rPh sb="2" eb="4">
      <t>キボ</t>
    </rPh>
    <phoneticPr fontId="2"/>
  </si>
  <si>
    <t>電圧</t>
    <rPh sb="0" eb="2">
      <t>デンアツ</t>
    </rPh>
    <phoneticPr fontId="2"/>
  </si>
  <si>
    <t>鉄塔工事</t>
    <rPh sb="0" eb="2">
      <t>テットウ</t>
    </rPh>
    <rPh sb="2" eb="4">
      <t>コウジ</t>
    </rPh>
    <phoneticPr fontId="2"/>
  </si>
  <si>
    <t>規模Ｐ</t>
    <rPh sb="0" eb="2">
      <t>キボ</t>
    </rPh>
    <phoneticPr fontId="2"/>
  </si>
  <si>
    <t>架線工事</t>
    <rPh sb="0" eb="2">
      <t>カセン</t>
    </rPh>
    <rPh sb="2" eb="4">
      <t>コウジ</t>
    </rPh>
    <phoneticPr fontId="2"/>
  </si>
  <si>
    <t>特殊工事</t>
    <rPh sb="0" eb="2">
      <t>トクシュ</t>
    </rPh>
    <rPh sb="2" eb="4">
      <t>コウジ</t>
    </rPh>
    <phoneticPr fontId="2"/>
  </si>
  <si>
    <t>条件</t>
    <rPh sb="0" eb="2">
      <t>ジョウケン</t>
    </rPh>
    <phoneticPr fontId="2"/>
  </si>
  <si>
    <t>∑①-③</t>
    <phoneticPr fontId="2"/>
  </si>
  <si>
    <t>特殊Ｐ
③</t>
    <rPh sb="0" eb="2">
      <t>トクシュ</t>
    </rPh>
    <phoneticPr fontId="2"/>
  </si>
  <si>
    <t>規模Ｐ
②</t>
    <rPh sb="0" eb="2">
      <t>キボ</t>
    </rPh>
    <phoneticPr fontId="2"/>
  </si>
  <si>
    <t>規模Ｐ
①</t>
    <rPh sb="0" eb="2">
      <t>キボ</t>
    </rPh>
    <phoneticPr fontId="2"/>
  </si>
  <si>
    <t>工事規模
合計Ｐ④</t>
    <rPh sb="0" eb="2">
      <t>コウジ</t>
    </rPh>
    <rPh sb="2" eb="4">
      <t>キボ</t>
    </rPh>
    <rPh sb="5" eb="7">
      <t>ゴウケイ</t>
    </rPh>
    <phoneticPr fontId="2"/>
  </si>
  <si>
    <t>実務歴
ポイント</t>
    <rPh sb="0" eb="2">
      <t>ジツム</t>
    </rPh>
    <rPh sb="2" eb="3">
      <t>レキ</t>
    </rPh>
    <phoneticPr fontId="2"/>
  </si>
  <si>
    <t>④×Ｃ</t>
    <phoneticPr fontId="2"/>
  </si>
  <si>
    <t>多導体</t>
    <rPh sb="0" eb="1">
      <t>タ</t>
    </rPh>
    <rPh sb="1" eb="3">
      <t>ドウタイ</t>
    </rPh>
    <phoneticPr fontId="2"/>
  </si>
  <si>
    <t>活線近接</t>
    <rPh sb="0" eb="2">
      <t>カッセン</t>
    </rPh>
    <rPh sb="2" eb="4">
      <t>キンセツ</t>
    </rPh>
    <phoneticPr fontId="2"/>
  </si>
  <si>
    <t>市街地</t>
    <rPh sb="0" eb="3">
      <t>シガイチ</t>
    </rPh>
    <phoneticPr fontId="2"/>
  </si>
  <si>
    <t>１基</t>
    <rPh sb="1" eb="2">
      <t>キ</t>
    </rPh>
    <phoneticPr fontId="2"/>
  </si>
  <si>
    <t>２基以上</t>
    <rPh sb="1" eb="2">
      <t>キ</t>
    </rPh>
    <rPh sb="2" eb="4">
      <t>イジョウ</t>
    </rPh>
    <phoneticPr fontId="2"/>
  </si>
  <si>
    <t>66kV未満</t>
    <rPh sb="4" eb="6">
      <t>ミマン</t>
    </rPh>
    <phoneticPr fontId="2"/>
  </si>
  <si>
    <t>66kV以上</t>
    <rPh sb="4" eb="6">
      <t>イジョウ</t>
    </rPh>
    <phoneticPr fontId="2"/>
  </si>
  <si>
    <t>２km未満</t>
    <rPh sb="3" eb="5">
      <t>ミマン</t>
    </rPh>
    <phoneticPr fontId="2"/>
  </si>
  <si>
    <t>２km以上</t>
    <rPh sb="3" eb="5">
      <t>イジョウ</t>
    </rPh>
    <phoneticPr fontId="2"/>
  </si>
  <si>
    <t>〇〇線新設工事</t>
    <rPh sb="2" eb="3">
      <t>セン</t>
    </rPh>
    <rPh sb="3" eb="5">
      <t>シンセツ</t>
    </rPh>
    <rPh sb="5" eb="7">
      <t>コウジ</t>
    </rPh>
    <phoneticPr fontId="2"/>
  </si>
  <si>
    <t>□□線電線張替工事</t>
    <rPh sb="2" eb="3">
      <t>セン</t>
    </rPh>
    <rPh sb="3" eb="5">
      <t>デンセン</t>
    </rPh>
    <rPh sb="5" eb="7">
      <t>ハリカ</t>
    </rPh>
    <rPh sb="7" eb="9">
      <t>コウジ</t>
    </rPh>
    <phoneticPr fontId="2"/>
  </si>
  <si>
    <t>対象№
(Ａ)</t>
    <rPh sb="0" eb="2">
      <t>タイショウ</t>
    </rPh>
    <phoneticPr fontId="2"/>
  </si>
  <si>
    <t>(Ｃ)</t>
    <phoneticPr fontId="2"/>
  </si>
  <si>
    <t>△△線撤去工事</t>
    <rPh sb="2" eb="3">
      <t>セン</t>
    </rPh>
    <rPh sb="3" eb="5">
      <t>テッキョ</t>
    </rPh>
    <rPh sb="5" eb="7">
      <t>コウジ</t>
    </rPh>
    <phoneticPr fontId="2"/>
  </si>
  <si>
    <t>××線建替工事</t>
    <rPh sb="2" eb="3">
      <t>セン</t>
    </rPh>
    <rPh sb="3" eb="5">
      <t>タテカ</t>
    </rPh>
    <rPh sb="5" eb="7">
      <t>コウジ</t>
    </rPh>
    <phoneticPr fontId="2"/>
  </si>
  <si>
    <t>安全担当</t>
    <rPh sb="0" eb="2">
      <t>アンゼン</t>
    </rPh>
    <rPh sb="2" eb="4">
      <t>タントウ</t>
    </rPh>
    <phoneticPr fontId="2"/>
  </si>
  <si>
    <t>技術担当</t>
    <rPh sb="0" eb="2">
      <t>ギジュツ</t>
    </rPh>
    <rPh sb="2" eb="4">
      <t>タントウ</t>
    </rPh>
    <phoneticPr fontId="2"/>
  </si>
  <si>
    <t>区分</t>
    <rPh sb="0" eb="2">
      <t>クブン</t>
    </rPh>
    <phoneticPr fontId="2"/>
  </si>
  <si>
    <t>Ｐ96制限</t>
    <rPh sb="3" eb="5">
      <t>セイゲン</t>
    </rPh>
    <phoneticPr fontId="2"/>
  </si>
  <si>
    <t>Ｐ無制限</t>
    <rPh sb="1" eb="4">
      <t>ムセイゲン</t>
    </rPh>
    <phoneticPr fontId="2"/>
  </si>
  <si>
    <t>新設</t>
    <rPh sb="0" eb="2">
      <t>シンセツ</t>
    </rPh>
    <phoneticPr fontId="2"/>
  </si>
  <si>
    <t>ＯＰＧＷ</t>
    <phoneticPr fontId="2"/>
  </si>
  <si>
    <t>電線張替</t>
    <rPh sb="0" eb="2">
      <t>デンセン</t>
    </rPh>
    <rPh sb="2" eb="4">
      <t>ハリカ</t>
    </rPh>
    <phoneticPr fontId="2"/>
  </si>
  <si>
    <t>撤去</t>
    <rPh sb="0" eb="2">
      <t>テッキョ</t>
    </rPh>
    <phoneticPr fontId="2"/>
  </si>
  <si>
    <t>＜指導監督的な実務経験の実務歴ポイント算定表＞</t>
    <rPh sb="1" eb="3">
      <t>シドウ</t>
    </rPh>
    <rPh sb="3" eb="6">
      <t>カントクテキ</t>
    </rPh>
    <rPh sb="7" eb="9">
      <t>ジツム</t>
    </rPh>
    <rPh sb="9" eb="11">
      <t>ケイケン</t>
    </rPh>
    <rPh sb="12" eb="14">
      <t>ジツム</t>
    </rPh>
    <rPh sb="14" eb="15">
      <t>レキ</t>
    </rPh>
    <rPh sb="19" eb="21">
      <t>サンテイ</t>
    </rPh>
    <rPh sb="21" eb="22">
      <t>ヒョウ</t>
    </rPh>
    <phoneticPr fontId="2"/>
  </si>
  <si>
    <t>入力規制の表引きDATA</t>
    <rPh sb="0" eb="2">
      <t>ニュウリョク</t>
    </rPh>
    <rPh sb="2" eb="4">
      <t>キセイ</t>
    </rPh>
    <rPh sb="5" eb="6">
      <t>ヒョウ</t>
    </rPh>
    <rPh sb="6" eb="7">
      <t>ビ</t>
    </rPh>
    <phoneticPr fontId="2"/>
  </si>
  <si>
    <t>110kV以上</t>
    <rPh sb="5" eb="7">
      <t>イジョウ</t>
    </rPh>
    <phoneticPr fontId="2"/>
  </si>
  <si>
    <t>鉄塔基数</t>
    <rPh sb="0" eb="2">
      <t>テットウ</t>
    </rPh>
    <rPh sb="2" eb="4">
      <t>キスウ</t>
    </rPh>
    <phoneticPr fontId="2"/>
  </si>
  <si>
    <t>鉄塔工事の規模Ｐ</t>
    <rPh sb="0" eb="2">
      <t>テットウ</t>
    </rPh>
    <rPh sb="2" eb="4">
      <t>コウジ</t>
    </rPh>
    <rPh sb="5" eb="7">
      <t>キボ</t>
    </rPh>
    <phoneticPr fontId="2"/>
  </si>
  <si>
    <t>電線工事の規模Ｐ</t>
    <rPh sb="0" eb="2">
      <t>デンセン</t>
    </rPh>
    <rPh sb="2" eb="4">
      <t>コウジ</t>
    </rPh>
    <rPh sb="5" eb="7">
      <t>キボ</t>
    </rPh>
    <phoneticPr fontId="2"/>
  </si>
  <si>
    <t>５km以上</t>
    <rPh sb="3" eb="5">
      <t>イジョウ</t>
    </rPh>
    <phoneticPr fontId="2"/>
  </si>
  <si>
    <t>規模Ｐ
合計</t>
    <rPh sb="0" eb="2">
      <t>キボ</t>
    </rPh>
    <rPh sb="4" eb="6">
      <t>ゴウケイ</t>
    </rPh>
    <phoneticPr fontId="2"/>
  </si>
  <si>
    <t>無制限</t>
    <rPh sb="0" eb="3">
      <t>ムセイゲン</t>
    </rPh>
    <phoneticPr fontId="2"/>
  </si>
  <si>
    <t>建替</t>
    <rPh sb="0" eb="2">
      <t>タテカ</t>
    </rPh>
    <phoneticPr fontId="2"/>
  </si>
  <si>
    <t>新設･建替</t>
    <rPh sb="0" eb="2">
      <t>シンセツ</t>
    </rPh>
    <rPh sb="3" eb="5">
      <t>タテカ</t>
    </rPh>
    <phoneticPr fontId="2"/>
  </si>
  <si>
    <t>１回線</t>
    <rPh sb="1" eb="3">
      <t>カイセン</t>
    </rPh>
    <phoneticPr fontId="2"/>
  </si>
  <si>
    <t>２回線</t>
    <rPh sb="1" eb="3">
      <t>カイセン</t>
    </rPh>
    <phoneticPr fontId="2"/>
  </si>
  <si>
    <t>４回線以上</t>
    <rPh sb="1" eb="3">
      <t>カイセン</t>
    </rPh>
    <rPh sb="3" eb="5">
      <t>カイイジョウ</t>
    </rPh>
    <phoneticPr fontId="2"/>
  </si>
  <si>
    <t>２回線以上</t>
    <rPh sb="1" eb="3">
      <t>カイセン</t>
    </rPh>
    <rPh sb="3" eb="5">
      <t>イジョウ</t>
    </rPh>
    <phoneticPr fontId="2"/>
  </si>
  <si>
    <t>66kV</t>
    <phoneticPr fontId="2"/>
  </si>
  <si>
    <t>0*****</t>
    <phoneticPr fontId="2"/>
  </si>
  <si>
    <t>*****0</t>
    <phoneticPr fontId="2"/>
  </si>
  <si>
    <t>******</t>
    <phoneticPr fontId="2"/>
  </si>
  <si>
    <t>*0****</t>
    <phoneticPr fontId="2"/>
  </si>
  <si>
    <t>**0***</t>
    <phoneticPr fontId="2"/>
  </si>
  <si>
    <t>***0**</t>
    <phoneticPr fontId="2"/>
  </si>
  <si>
    <t>****0*</t>
    <phoneticPr fontId="2"/>
  </si>
  <si>
    <t>教育委員会</t>
    <rPh sb="0" eb="2">
      <t>キョウイク</t>
    </rPh>
    <rPh sb="2" eb="5">
      <t>イインカイ</t>
    </rPh>
    <phoneticPr fontId="2"/>
  </si>
  <si>
    <t>P96制限</t>
    <rPh sb="3" eb="5">
      <t>セイゲン</t>
    </rPh>
    <phoneticPr fontId="2"/>
  </si>
  <si>
    <t>特記</t>
    <rPh sb="0" eb="2">
      <t>トッキ</t>
    </rPh>
    <phoneticPr fontId="2"/>
  </si>
  <si>
    <t>Ｐ制限
の有無</t>
    <rPh sb="1" eb="3">
      <t>セイゲン</t>
    </rPh>
    <rPh sb="5" eb="7">
      <t>ウム</t>
    </rPh>
    <phoneticPr fontId="2"/>
  </si>
  <si>
    <t>P96制限</t>
    <rPh sb="3" eb="5">
      <t>セイゲン</t>
    </rPh>
    <phoneticPr fontId="2"/>
  </si>
  <si>
    <t>ポイント
一次計算</t>
    <rPh sb="5" eb="7">
      <t>イチジ</t>
    </rPh>
    <rPh sb="7" eb="9">
      <t>ケイサン</t>
    </rPh>
    <phoneticPr fontId="2"/>
  </si>
  <si>
    <t>合　計</t>
    <rPh sb="0" eb="1">
      <t>ゴウ</t>
    </rPh>
    <rPh sb="2" eb="3">
      <t>ケイ</t>
    </rPh>
    <phoneticPr fontId="2"/>
  </si>
  <si>
    <t>表引き入力</t>
    <rPh sb="0" eb="1">
      <t>ヒョウ</t>
    </rPh>
    <rPh sb="1" eb="2">
      <t>ビ</t>
    </rPh>
    <rPh sb="3" eb="5">
      <t>ニュウリョク</t>
    </rPh>
    <phoneticPr fontId="2"/>
  </si>
  <si>
    <t>会社名</t>
  </si>
  <si>
    <t>会社名</t>
    <rPh sb="0" eb="3">
      <t>カイシャメイ</t>
    </rPh>
    <phoneticPr fontId="2"/>
  </si>
  <si>
    <t>氏　名</t>
    <rPh sb="0" eb="1">
      <t>シ</t>
    </rPh>
    <rPh sb="2" eb="3">
      <t>ナ</t>
    </rPh>
    <phoneticPr fontId="2"/>
  </si>
  <si>
    <t>＜指導監督的な実務経験の対象工事の概要・期間＞</t>
    <rPh sb="1" eb="3">
      <t>シドウ</t>
    </rPh>
    <rPh sb="3" eb="6">
      <t>カントクテキ</t>
    </rPh>
    <rPh sb="7" eb="9">
      <t>ジツム</t>
    </rPh>
    <rPh sb="9" eb="11">
      <t>ケイケン</t>
    </rPh>
    <rPh sb="12" eb="14">
      <t>タイショウ</t>
    </rPh>
    <rPh sb="14" eb="16">
      <t>コウジ</t>
    </rPh>
    <rPh sb="17" eb="19">
      <t>ガイヨウ</t>
    </rPh>
    <rPh sb="20" eb="22">
      <t>キカン</t>
    </rPh>
    <phoneticPr fontId="2"/>
  </si>
  <si>
    <t>工事規模
番号</t>
    <rPh sb="0" eb="2">
      <t>コウジ</t>
    </rPh>
    <rPh sb="2" eb="4">
      <t>キボ</t>
    </rPh>
    <rPh sb="5" eb="7">
      <t>バンゴウ</t>
    </rPh>
    <phoneticPr fontId="2"/>
  </si>
  <si>
    <t>↑↑↑↑（別紙）工事規模パターンを参照し、工事概要と一致する「工事規模番号」を入力</t>
    <rPh sb="5" eb="7">
      <t>ベッシ</t>
    </rPh>
    <rPh sb="8" eb="10">
      <t>コウジ</t>
    </rPh>
    <rPh sb="10" eb="12">
      <t>キボ</t>
    </rPh>
    <rPh sb="17" eb="19">
      <t>サンショウ</t>
    </rPh>
    <rPh sb="21" eb="23">
      <t>コウジ</t>
    </rPh>
    <rPh sb="23" eb="25">
      <t>ガイヨウ</t>
    </rPh>
    <rPh sb="26" eb="28">
      <t>イッチ</t>
    </rPh>
    <rPh sb="31" eb="33">
      <t>コウジ</t>
    </rPh>
    <rPh sb="33" eb="35">
      <t>キボ</t>
    </rPh>
    <rPh sb="35" eb="37">
      <t>バンゴウ</t>
    </rPh>
    <rPh sb="39" eb="41">
      <t>ニュウリョク</t>
    </rPh>
    <phoneticPr fontId="2"/>
  </si>
  <si>
    <t>送研現場代理人資格認定内申書</t>
    <phoneticPr fontId="10"/>
  </si>
  <si>
    <t>一般社団法人　送電線建設技術研究会</t>
    <rPh sb="0" eb="2">
      <t>イッパン</t>
    </rPh>
    <rPh sb="2" eb="4">
      <t>シャダン</t>
    </rPh>
    <rPh sb="4" eb="6">
      <t>ホウジン</t>
    </rPh>
    <rPh sb="7" eb="10">
      <t>ソウデンセン</t>
    </rPh>
    <rPh sb="10" eb="12">
      <t>ケンセツ</t>
    </rPh>
    <rPh sb="12" eb="14">
      <t>ギジュツ</t>
    </rPh>
    <rPh sb="14" eb="17">
      <t>ケンキュウカイ</t>
    </rPh>
    <phoneticPr fontId="10"/>
  </si>
  <si>
    <t>認定種別</t>
    <phoneticPr fontId="10"/>
  </si>
  <si>
    <t>現場代理人</t>
    <phoneticPr fontId="10"/>
  </si>
  <si>
    <t>上級現場代理人</t>
    <phoneticPr fontId="10"/>
  </si>
  <si>
    <t>支部</t>
    <rPh sb="0" eb="2">
      <t>シブ</t>
    </rPh>
    <phoneticPr fontId="10"/>
  </si>
  <si>
    <t>会社名</t>
    <phoneticPr fontId="10"/>
  </si>
  <si>
    <t>部課名又は</t>
    <phoneticPr fontId="10"/>
  </si>
  <si>
    <t>入社</t>
    <phoneticPr fontId="10"/>
  </si>
  <si>
    <t>整　理　番　号</t>
    <rPh sb="0" eb="1">
      <t>ヒトシ</t>
    </rPh>
    <rPh sb="2" eb="3">
      <t>リ</t>
    </rPh>
    <rPh sb="4" eb="5">
      <t>バン</t>
    </rPh>
    <rPh sb="6" eb="7">
      <t>ゴウ</t>
    </rPh>
    <phoneticPr fontId="10"/>
  </si>
  <si>
    <t>役職名</t>
    <phoneticPr fontId="10"/>
  </si>
  <si>
    <t>年月日</t>
    <phoneticPr fontId="10"/>
  </si>
  <si>
    <t>（ふりがな）</t>
    <phoneticPr fontId="10"/>
  </si>
  <si>
    <t>生年月日</t>
    <phoneticPr fontId="10"/>
  </si>
  <si>
    <t>－</t>
    <phoneticPr fontId="10"/>
  </si>
  <si>
    <t>氏名</t>
    <phoneticPr fontId="10"/>
  </si>
  <si>
    <t>住所</t>
    <phoneticPr fontId="10"/>
  </si>
  <si>
    <t>　　　　　　　　　　　　　　　　　　　　　　　　　　　　　　　　　　　　　　　　　　　　　　　　　　　　　　</t>
    <phoneticPr fontId="10"/>
  </si>
  <si>
    <t>資
格</t>
    <phoneticPr fontId="10"/>
  </si>
  <si>
    <t>取得年月日</t>
    <phoneticPr fontId="10"/>
  </si>
  <si>
    <t>証明証番号</t>
    <phoneticPr fontId="10"/>
  </si>
  <si>
    <t>実
務
経
験</t>
    <phoneticPr fontId="10"/>
  </si>
  <si>
    <t>職務期間</t>
    <phoneticPr fontId="10"/>
  </si>
  <si>
    <t>自</t>
    <phoneticPr fontId="10"/>
  </si>
  <si>
    <t>至</t>
    <phoneticPr fontId="10"/>
  </si>
  <si>
    <t>年</t>
    <rPh sb="0" eb="1">
      <t>ネン</t>
    </rPh>
    <phoneticPr fontId="10"/>
  </si>
  <si>
    <t>指導監督的な実務経験</t>
    <rPh sb="0" eb="2">
      <t>シドウ</t>
    </rPh>
    <rPh sb="2" eb="5">
      <t>カントクテキ</t>
    </rPh>
    <rPh sb="6" eb="8">
      <t>ジツム</t>
    </rPh>
    <rPh sb="8" eb="10">
      <t>ケイケン</t>
    </rPh>
    <phoneticPr fontId="10"/>
  </si>
  <si>
    <t>教育・講習・教習などの受講実績</t>
    <rPh sb="0" eb="2">
      <t>キョウイク</t>
    </rPh>
    <rPh sb="3" eb="5">
      <t>コウシュウ</t>
    </rPh>
    <rPh sb="6" eb="8">
      <t>キョウシュウ</t>
    </rPh>
    <rPh sb="11" eb="13">
      <t>ジュコウ</t>
    </rPh>
    <rPh sb="13" eb="15">
      <t>ジッセキ</t>
    </rPh>
    <phoneticPr fontId="10"/>
  </si>
  <si>
    <t>社内外の教育</t>
    <rPh sb="0" eb="3">
      <t>シャナイガイ</t>
    </rPh>
    <rPh sb="4" eb="6">
      <t>キョウイク</t>
    </rPh>
    <phoneticPr fontId="10"/>
  </si>
  <si>
    <t>受講年月</t>
    <rPh sb="0" eb="2">
      <t>ジュコウ</t>
    </rPh>
    <rPh sb="2" eb="4">
      <t>ネンゲツ</t>
    </rPh>
    <phoneticPr fontId="10"/>
  </si>
  <si>
    <t>種別または科目</t>
    <rPh sb="0" eb="2">
      <t>シュベツ</t>
    </rPh>
    <rPh sb="5" eb="7">
      <t>カモク</t>
    </rPh>
    <phoneticPr fontId="10"/>
  </si>
  <si>
    <t>取得年月</t>
    <rPh sb="0" eb="2">
      <t>シュトク</t>
    </rPh>
    <rPh sb="2" eb="4">
      <t>ネンゲツ</t>
    </rPh>
    <phoneticPr fontId="10"/>
  </si>
  <si>
    <t>必須</t>
    <rPh sb="0" eb="2">
      <t>ヒッスウ</t>
    </rPh>
    <phoneticPr fontId="10"/>
  </si>
  <si>
    <t>ポイント</t>
    <phoneticPr fontId="10"/>
  </si>
  <si>
    <t>㊞</t>
    <phoneticPr fontId="10"/>
  </si>
  <si>
    <t>送研現場代理人資格認定内申書記載要領</t>
  </si>
  <si>
    <t>上級現場代理人の場合、実務経験及び指導監督的実務経験の記録は現場代理人資格認定以降のものを記入する。</t>
  </si>
  <si>
    <t>a</t>
  </si>
  <si>
    <t>認定種別</t>
  </si>
  <si>
    <t>該当種別に○印を付す。</t>
  </si>
  <si>
    <t>e</t>
  </si>
  <si>
    <t>資格</t>
  </si>
  <si>
    <t>○○技術士（技術士法に基づく資格）、○級土木施工管理技士（建設業法に基づく資格）、第○種電気主任技術者</t>
  </si>
  <si>
    <t>b</t>
  </si>
  <si>
    <t>会社の正式名称</t>
  </si>
  <si>
    <t>第○種電気工事士（電気工事士法に基づく資格）、建設業法に基づく国土交通大臣特別認定監理技術者等取得した名称を記入する。</t>
  </si>
  <si>
    <t>c</t>
  </si>
  <si>
    <t>部課名または役職名</t>
  </si>
  <si>
    <t>特にないときは空白でよい。</t>
  </si>
  <si>
    <t>上級現場代理人資格認定申請者は、必ず１行目に現場代理人資格を記入する。</t>
  </si>
  <si>
    <t>d</t>
  </si>
  <si>
    <t>入社年月日</t>
  </si>
  <si>
    <t>現在所属する会社に入社した年月日</t>
  </si>
  <si>
    <t>f</t>
  </si>
  <si>
    <t>実務経験</t>
  </si>
  <si>
    <t>現在までの所属会社名、職務名を列記し下段に実務経験累計（実務経験とは・・・送電線建設工事にかかわる電気,土木等の施工に関する技術上の経験をいう）の年月を記入する。</t>
  </si>
  <si>
    <t>g</t>
  </si>
  <si>
    <t>指導監督的な実務経験</t>
  </si>
  <si>
    <t>上級現場代理人については、現場代理人相当の実務経験を記入する。</t>
  </si>
  <si>
    <t>「工事件名」欄は、現在までに工事監督者（指導監督的な実務経験）として従事した主要工事件名を記入する。</t>
    <rPh sb="3" eb="4">
      <t>ケン</t>
    </rPh>
    <phoneticPr fontId="2"/>
  </si>
  <si>
    <t>「対象業務」欄は、副現場代理人又は現場代理人不在時の責任者、安全担当、技術担当（多数の場合は筆頭者、又はこれと同等と認められる者）等について記入する。</t>
    <rPh sb="1" eb="3">
      <t>タイショウ</t>
    </rPh>
    <phoneticPr fontId="2"/>
  </si>
  <si>
    <t>認定種別</t>
    <rPh sb="0" eb="2">
      <t>ニンテイ</t>
    </rPh>
    <rPh sb="2" eb="4">
      <t>シュベツ</t>
    </rPh>
    <phoneticPr fontId="2"/>
  </si>
  <si>
    <t>現場代理人</t>
    <rPh sb="0" eb="2">
      <t>ゲンバ</t>
    </rPh>
    <rPh sb="2" eb="5">
      <t>ダイリニン</t>
    </rPh>
    <phoneticPr fontId="2"/>
  </si>
  <si>
    <t>上級現場代理人</t>
    <rPh sb="0" eb="2">
      <t>ジョウキュウ</t>
    </rPh>
    <rPh sb="2" eb="4">
      <t>ゲンバ</t>
    </rPh>
    <rPh sb="4" eb="7">
      <t>ダイリニン</t>
    </rPh>
    <phoneticPr fontId="2"/>
  </si>
  <si>
    <t>上級現場代理人の場合　指導監督的な実務経験の累計期間（ヵ月）</t>
    <rPh sb="0" eb="2">
      <t>ジョウキュウ</t>
    </rPh>
    <rPh sb="2" eb="4">
      <t>ゲンバ</t>
    </rPh>
    <rPh sb="4" eb="7">
      <t>ダイリニン</t>
    </rPh>
    <rPh sb="8" eb="10">
      <t>バアイ</t>
    </rPh>
    <rPh sb="11" eb="13">
      <t>シドウ</t>
    </rPh>
    <rPh sb="13" eb="16">
      <t>カントクテキ</t>
    </rPh>
    <rPh sb="17" eb="19">
      <t>ジツム</t>
    </rPh>
    <rPh sb="19" eb="21">
      <t>ケイケン</t>
    </rPh>
    <rPh sb="22" eb="24">
      <t>ルイケイ</t>
    </rPh>
    <rPh sb="24" eb="26">
      <t>キカン</t>
    </rPh>
    <rPh sb="28" eb="29">
      <t>ゲツ</t>
    </rPh>
    <phoneticPr fontId="2"/>
  </si>
  <si>
    <t>対象工事の概要は、様式ー１裏</t>
    <rPh sb="0" eb="2">
      <t>タイショウ</t>
    </rPh>
    <rPh sb="2" eb="4">
      <t>コウジ</t>
    </rPh>
    <rPh sb="5" eb="7">
      <t>ガイヨウ</t>
    </rPh>
    <rPh sb="9" eb="11">
      <t>ヨウシキ</t>
    </rPh>
    <rPh sb="13" eb="14">
      <t>ウラ</t>
    </rPh>
    <phoneticPr fontId="10"/>
  </si>
  <si>
    <t>上級現場代理人</t>
    <rPh sb="0" eb="2">
      <t>ジョウキュウ</t>
    </rPh>
    <rPh sb="2" eb="4">
      <t>ゲンバ</t>
    </rPh>
    <rPh sb="4" eb="7">
      <t>ダイリニン</t>
    </rPh>
    <phoneticPr fontId="2"/>
  </si>
  <si>
    <t>指導監督的な実務経験　対象工事の概要と期間、及び実務歴ポイント算定表</t>
    <rPh sb="0" eb="2">
      <t>シドウ</t>
    </rPh>
    <rPh sb="2" eb="5">
      <t>カントクテキ</t>
    </rPh>
    <rPh sb="6" eb="8">
      <t>ジツム</t>
    </rPh>
    <rPh sb="8" eb="10">
      <t>ケイケン</t>
    </rPh>
    <rPh sb="11" eb="13">
      <t>タイショウ</t>
    </rPh>
    <rPh sb="13" eb="15">
      <t>コウジ</t>
    </rPh>
    <rPh sb="16" eb="18">
      <t>ガイヨウ</t>
    </rPh>
    <rPh sb="19" eb="21">
      <t>キカン</t>
    </rPh>
    <rPh sb="22" eb="23">
      <t>オヨ</t>
    </rPh>
    <rPh sb="24" eb="26">
      <t>ジツム</t>
    </rPh>
    <rPh sb="26" eb="27">
      <t>レキ</t>
    </rPh>
    <rPh sb="31" eb="33">
      <t>サンテイ</t>
    </rPh>
    <rPh sb="33" eb="34">
      <t>ヒョウ</t>
    </rPh>
    <phoneticPr fontId="2"/>
  </si>
  <si>
    <t>認定職種</t>
    <rPh sb="0" eb="2">
      <t>ニンテイ</t>
    </rPh>
    <rPh sb="2" eb="4">
      <t>ショクシュ</t>
    </rPh>
    <phoneticPr fontId="2"/>
  </si>
  <si>
    <t>※現場代理人、上級現場代理人とも記入</t>
    <rPh sb="1" eb="3">
      <t>ゲンバ</t>
    </rPh>
    <rPh sb="3" eb="6">
      <t>ダイリニン</t>
    </rPh>
    <rPh sb="7" eb="9">
      <t>ジョウキュウ</t>
    </rPh>
    <rPh sb="9" eb="11">
      <t>ゲンバ</t>
    </rPh>
    <rPh sb="11" eb="14">
      <t>ダイリニン</t>
    </rPh>
    <rPh sb="16" eb="18">
      <t>キニュウ</t>
    </rPh>
    <phoneticPr fontId="2"/>
  </si>
  <si>
    <t>※現場代理人のみ</t>
    <phoneticPr fontId="2"/>
  </si>
  <si>
    <t>自動計算(保護)</t>
    <rPh sb="0" eb="2">
      <t>ジドウ</t>
    </rPh>
    <rPh sb="2" eb="4">
      <t>ケイサン</t>
    </rPh>
    <rPh sb="5" eb="7">
      <t>ホゴ</t>
    </rPh>
    <phoneticPr fontId="2"/>
  </si>
  <si>
    <t>「対象期間」欄は、対象期間が重複する場合は,重複期間を除外し算定して記入する。</t>
    <rPh sb="1" eb="3">
      <t>タイショウ</t>
    </rPh>
    <rPh sb="3" eb="5">
      <t>キカン</t>
    </rPh>
    <rPh sb="9" eb="11">
      <t>タイショウ</t>
    </rPh>
    <phoneticPr fontId="2"/>
  </si>
  <si>
    <t>ヵ月</t>
    <rPh sb="1" eb="2">
      <t>ゲツ</t>
    </rPh>
    <phoneticPr fontId="10"/>
  </si>
  <si>
    <t>現行制度を踏襲</t>
    <rPh sb="0" eb="2">
      <t>ゲンコウ</t>
    </rPh>
    <rPh sb="2" eb="4">
      <t>セイド</t>
    </rPh>
    <rPh sb="5" eb="7">
      <t>トウシュウ</t>
    </rPh>
    <phoneticPr fontId="2"/>
  </si>
  <si>
    <t>別紙</t>
    <rPh sb="0" eb="2">
      <t>ベッシ</t>
    </rPh>
    <phoneticPr fontId="2"/>
  </si>
  <si>
    <t>　実務歴ポイント算定に用いる　工事規模パターン</t>
    <rPh sb="1" eb="3">
      <t>ジツム</t>
    </rPh>
    <rPh sb="3" eb="4">
      <t>レキ</t>
    </rPh>
    <rPh sb="8" eb="10">
      <t>サンテイ</t>
    </rPh>
    <rPh sb="11" eb="12">
      <t>モチ</t>
    </rPh>
    <rPh sb="15" eb="17">
      <t>コウジ</t>
    </rPh>
    <rPh sb="17" eb="19">
      <t>キボ</t>
    </rPh>
    <phoneticPr fontId="2"/>
  </si>
  <si>
    <t>ｏｏ架線単独工事</t>
    <rPh sb="2" eb="4">
      <t>カセン</t>
    </rPh>
    <rPh sb="4" eb="6">
      <t>タンドク</t>
    </rPh>
    <rPh sb="6" eb="8">
      <t>コウジ</t>
    </rPh>
    <phoneticPr fontId="2"/>
  </si>
  <si>
    <t>新様式－１表</t>
    <rPh sb="0" eb="1">
      <t>シン</t>
    </rPh>
    <rPh sb="1" eb="3">
      <t>ヨウシキ</t>
    </rPh>
    <rPh sb="5" eb="6">
      <t>オモテ</t>
    </rPh>
    <phoneticPr fontId="10"/>
  </si>
  <si>
    <t>版</t>
    <rPh sb="0" eb="1">
      <t>ハン</t>
    </rPh>
    <phoneticPr fontId="13"/>
  </si>
  <si>
    <t>更新日</t>
    <rPh sb="0" eb="3">
      <t>コウシンビ</t>
    </rPh>
    <phoneticPr fontId="13"/>
  </si>
  <si>
    <t>更新内容</t>
  </si>
  <si>
    <t>Ver.201909</t>
    <phoneticPr fontId="10"/>
  </si>
  <si>
    <t>Ver.201909.2</t>
    <phoneticPr fontId="2"/>
  </si>
  <si>
    <t>新規作成
実務歴ポイント制に対応</t>
    <rPh sb="0" eb="2">
      <t>シンキ</t>
    </rPh>
    <rPh sb="2" eb="4">
      <t>サクセイ</t>
    </rPh>
    <rPh sb="5" eb="7">
      <t>ジツム</t>
    </rPh>
    <rPh sb="7" eb="8">
      <t>レキ</t>
    </rPh>
    <rPh sb="12" eb="13">
      <t>セイ</t>
    </rPh>
    <rPh sb="14" eb="16">
      <t>タイオウ</t>
    </rPh>
    <phoneticPr fontId="13"/>
  </si>
  <si>
    <t xml:space="preserve">（表）
現場代理人の実務歴ポイント合計欄に記載の（１９６Ｐ以上）を（１９２Ｐ以上）に訂正
（裏）
上級現場代理人の実務経験対象期間に1/2対象の選択機能を追加
実務歴ポイント算定表の「対象№１」「P96対象」の計算式の誤りを訂正
</t>
    <rPh sb="1" eb="2">
      <t>オモテ</t>
    </rPh>
    <rPh sb="4" eb="6">
      <t>ゲンバ</t>
    </rPh>
    <rPh sb="6" eb="9">
      <t>ダイリニン</t>
    </rPh>
    <rPh sb="10" eb="12">
      <t>ジツム</t>
    </rPh>
    <rPh sb="12" eb="13">
      <t>レキ</t>
    </rPh>
    <rPh sb="17" eb="19">
      <t>ゴウケイ</t>
    </rPh>
    <rPh sb="19" eb="20">
      <t>ラン</t>
    </rPh>
    <rPh sb="21" eb="23">
      <t>キサイ</t>
    </rPh>
    <rPh sb="29" eb="31">
      <t>イジョウ</t>
    </rPh>
    <rPh sb="38" eb="40">
      <t>イジョウ</t>
    </rPh>
    <rPh sb="42" eb="44">
      <t>テイセイ</t>
    </rPh>
    <rPh sb="46" eb="47">
      <t>ウラ</t>
    </rPh>
    <rPh sb="49" eb="51">
      <t>ジョウキュウ</t>
    </rPh>
    <rPh sb="51" eb="53">
      <t>ゲンバ</t>
    </rPh>
    <rPh sb="53" eb="56">
      <t>ダイリニン</t>
    </rPh>
    <rPh sb="57" eb="59">
      <t>ジツム</t>
    </rPh>
    <rPh sb="59" eb="61">
      <t>ケイケン</t>
    </rPh>
    <rPh sb="61" eb="63">
      <t>タイショウ</t>
    </rPh>
    <rPh sb="63" eb="65">
      <t>キカン</t>
    </rPh>
    <rPh sb="69" eb="71">
      <t>タイショウ</t>
    </rPh>
    <rPh sb="72" eb="74">
      <t>センタク</t>
    </rPh>
    <rPh sb="74" eb="76">
      <t>キノウ</t>
    </rPh>
    <rPh sb="77" eb="79">
      <t>ツイカ</t>
    </rPh>
    <rPh sb="80" eb="82">
      <t>ジツム</t>
    </rPh>
    <rPh sb="82" eb="83">
      <t>レキ</t>
    </rPh>
    <rPh sb="87" eb="89">
      <t>サンテイ</t>
    </rPh>
    <rPh sb="89" eb="90">
      <t>ヒョウ</t>
    </rPh>
    <rPh sb="92" eb="94">
      <t>タイショウ</t>
    </rPh>
    <rPh sb="101" eb="103">
      <t>タイショウ</t>
    </rPh>
    <rPh sb="105" eb="108">
      <t>ケイサンシキ</t>
    </rPh>
    <rPh sb="109" eb="110">
      <t>アヤマ</t>
    </rPh>
    <rPh sb="112" eb="114">
      <t>テイセイ</t>
    </rPh>
    <phoneticPr fontId="2"/>
  </si>
  <si>
    <t>Ver.201909.2.1</t>
    <phoneticPr fontId="2"/>
  </si>
  <si>
    <t>（表）
年号表示欄の年号に「令和」を追加し「昭和、平成、令和」の選択式に訂正</t>
    <rPh sb="1" eb="2">
      <t>オモテ</t>
    </rPh>
    <rPh sb="4" eb="6">
      <t>ネンゴウ</t>
    </rPh>
    <rPh sb="6" eb="8">
      <t>ヒョウジ</t>
    </rPh>
    <rPh sb="8" eb="9">
      <t>ラン</t>
    </rPh>
    <rPh sb="10" eb="12">
      <t>ネンゴウ</t>
    </rPh>
    <rPh sb="14" eb="15">
      <t>レイ</t>
    </rPh>
    <rPh sb="15" eb="16">
      <t>ワ</t>
    </rPh>
    <rPh sb="18" eb="20">
      <t>ツイカ</t>
    </rPh>
    <rPh sb="22" eb="24">
      <t>ショウワ</t>
    </rPh>
    <rPh sb="25" eb="27">
      <t>ヘイセイ</t>
    </rPh>
    <rPh sb="28" eb="29">
      <t>レイ</t>
    </rPh>
    <rPh sb="29" eb="30">
      <t>ワ</t>
    </rPh>
    <rPh sb="32" eb="34">
      <t>センタク</t>
    </rPh>
    <rPh sb="34" eb="35">
      <t>シキ</t>
    </rPh>
    <rPh sb="36" eb="38">
      <t>テイセイ</t>
    </rPh>
    <phoneticPr fontId="2"/>
  </si>
  <si>
    <t>特記事項</t>
    <rPh sb="0" eb="2">
      <t>トッキ</t>
    </rPh>
    <rPh sb="2" eb="4">
      <t>ジコウ</t>
    </rPh>
    <phoneticPr fontId="2"/>
  </si>
  <si>
    <t>特殊
工事</t>
    <rPh sb="0" eb="2">
      <t>トクシュ</t>
    </rPh>
    <rPh sb="3" eb="5">
      <t>コウジ</t>
    </rPh>
    <phoneticPr fontId="2"/>
  </si>
  <si>
    <t>電線
太さ</t>
    <rPh sb="0" eb="2">
      <t>デンセン</t>
    </rPh>
    <rPh sb="3" eb="4">
      <t>フト</t>
    </rPh>
    <phoneticPr fontId="2"/>
  </si>
  <si>
    <t>亘長
km</t>
    <rPh sb="0" eb="2">
      <t>コウチョウ</t>
    </rPh>
    <phoneticPr fontId="2"/>
  </si>
  <si>
    <t>月数
(Ｃ)</t>
    <rPh sb="0" eb="1">
      <t>ゲツ</t>
    </rPh>
    <rPh sb="1" eb="2">
      <t>スウ</t>
    </rPh>
    <phoneticPr fontId="2"/>
  </si>
  <si>
    <t>実務
期間
月数</t>
    <rPh sb="0" eb="2">
      <t>ジツム</t>
    </rPh>
    <rPh sb="3" eb="5">
      <t>キカン</t>
    </rPh>
    <rPh sb="6" eb="8">
      <t>ツキスウ</t>
    </rPh>
    <phoneticPr fontId="2"/>
  </si>
  <si>
    <t>＊＊架線単独撤去工事</t>
    <rPh sb="2" eb="4">
      <t>カセン</t>
    </rPh>
    <rPh sb="4" eb="6">
      <t>タンドク</t>
    </rPh>
    <rPh sb="6" eb="8">
      <t>テッキョ</t>
    </rPh>
    <rPh sb="8" eb="10">
      <t>コウジ</t>
    </rPh>
    <phoneticPr fontId="2"/>
  </si>
  <si>
    <t>撤去架線単</t>
    <rPh sb="0" eb="2">
      <t>テッキョ</t>
    </rPh>
    <rPh sb="2" eb="4">
      <t>カセン</t>
    </rPh>
    <rPh sb="4" eb="5">
      <t>タン</t>
    </rPh>
    <phoneticPr fontId="2"/>
  </si>
  <si>
    <t>撤去鉄塔単</t>
    <rPh sb="0" eb="2">
      <t>テッキョ</t>
    </rPh>
    <rPh sb="2" eb="4">
      <t>テットウ</t>
    </rPh>
    <rPh sb="4" eb="5">
      <t>タン</t>
    </rPh>
    <phoneticPr fontId="2"/>
  </si>
  <si>
    <t>架線単</t>
    <rPh sb="0" eb="2">
      <t>カセン</t>
    </rPh>
    <rPh sb="2" eb="3">
      <t>タン</t>
    </rPh>
    <phoneticPr fontId="2"/>
  </si>
  <si>
    <t>鉄塔単</t>
    <rPh sb="0" eb="2">
      <t>テットウ</t>
    </rPh>
    <rPh sb="2" eb="3">
      <t>タン</t>
    </rPh>
    <phoneticPr fontId="2"/>
  </si>
  <si>
    <t>（参考）法令で定められた教育・技能講習又は教習</t>
    <rPh sb="1" eb="3">
      <t>サンコウ</t>
    </rPh>
    <rPh sb="4" eb="6">
      <t>ホウレイ</t>
    </rPh>
    <rPh sb="7" eb="8">
      <t>サダ</t>
    </rPh>
    <rPh sb="12" eb="14">
      <t>キョウイク</t>
    </rPh>
    <rPh sb="15" eb="17">
      <t>ギノウ</t>
    </rPh>
    <rPh sb="17" eb="19">
      <t>コウシュウ</t>
    </rPh>
    <rPh sb="19" eb="20">
      <t>マタ</t>
    </rPh>
    <rPh sb="21" eb="23">
      <t>キョウシュウ</t>
    </rPh>
    <phoneticPr fontId="10"/>
  </si>
  <si>
    <t>Ver.2020.01</t>
    <phoneticPr fontId="2"/>
  </si>
  <si>
    <t>2020/6教育委員会（文書審議）における変更事項
・実務歴ポイントのうち，特殊工事に「新幹線横断」「高速道路横断」を追加
・実務歴ポイントの96制限工事に，
　⇒撤去工事として「鉄塔・架線の単独工事」を追加
　⇒改良工事として「基礎工事を伴う鉄塔嵩上工事」を追加
・（裏）対象工事の工事内容を追記できるよう「特記事項」欄を追加</t>
    <rPh sb="6" eb="8">
      <t>キョウイク</t>
    </rPh>
    <rPh sb="8" eb="11">
      <t>イインカイ</t>
    </rPh>
    <rPh sb="12" eb="14">
      <t>ブンショ</t>
    </rPh>
    <rPh sb="14" eb="16">
      <t>シンギ</t>
    </rPh>
    <rPh sb="21" eb="23">
      <t>ヘンコウ</t>
    </rPh>
    <rPh sb="23" eb="25">
      <t>ジコウ</t>
    </rPh>
    <rPh sb="27" eb="29">
      <t>ジツム</t>
    </rPh>
    <rPh sb="29" eb="30">
      <t>レキ</t>
    </rPh>
    <rPh sb="38" eb="40">
      <t>トクシュ</t>
    </rPh>
    <rPh sb="40" eb="42">
      <t>コウジ</t>
    </rPh>
    <rPh sb="44" eb="47">
      <t>シンカンセン</t>
    </rPh>
    <rPh sb="47" eb="49">
      <t>オウダン</t>
    </rPh>
    <rPh sb="51" eb="53">
      <t>コウソク</t>
    </rPh>
    <rPh sb="53" eb="55">
      <t>ドウロ</t>
    </rPh>
    <rPh sb="55" eb="57">
      <t>オウダン</t>
    </rPh>
    <rPh sb="59" eb="61">
      <t>ツイカ</t>
    </rPh>
    <rPh sb="63" eb="65">
      <t>ジツム</t>
    </rPh>
    <rPh sb="65" eb="66">
      <t>レキ</t>
    </rPh>
    <rPh sb="73" eb="75">
      <t>セイゲン</t>
    </rPh>
    <rPh sb="75" eb="77">
      <t>コウジ</t>
    </rPh>
    <rPh sb="82" eb="84">
      <t>テッキョ</t>
    </rPh>
    <rPh sb="84" eb="86">
      <t>コウジ</t>
    </rPh>
    <rPh sb="90" eb="92">
      <t>テットウ</t>
    </rPh>
    <rPh sb="93" eb="95">
      <t>カセン</t>
    </rPh>
    <rPh sb="96" eb="98">
      <t>タンドク</t>
    </rPh>
    <rPh sb="98" eb="100">
      <t>コウジ</t>
    </rPh>
    <rPh sb="102" eb="104">
      <t>ツイカ</t>
    </rPh>
    <rPh sb="107" eb="109">
      <t>カイリョウ</t>
    </rPh>
    <rPh sb="109" eb="111">
      <t>コウジ</t>
    </rPh>
    <rPh sb="115" eb="117">
      <t>キソ</t>
    </rPh>
    <rPh sb="117" eb="119">
      <t>コウジ</t>
    </rPh>
    <rPh sb="120" eb="121">
      <t>トモナ</t>
    </rPh>
    <rPh sb="122" eb="124">
      <t>テットウ</t>
    </rPh>
    <rPh sb="124" eb="126">
      <t>カサアゲ</t>
    </rPh>
    <rPh sb="126" eb="128">
      <t>コウジ</t>
    </rPh>
    <rPh sb="130" eb="132">
      <t>ツイカ</t>
    </rPh>
    <rPh sb="135" eb="136">
      <t>ウラ</t>
    </rPh>
    <rPh sb="137" eb="139">
      <t>タイショウ</t>
    </rPh>
    <rPh sb="139" eb="141">
      <t>コウジ</t>
    </rPh>
    <rPh sb="142" eb="144">
      <t>コウジ</t>
    </rPh>
    <rPh sb="144" eb="146">
      <t>ナイヨウ</t>
    </rPh>
    <rPh sb="147" eb="149">
      <t>ツイキ</t>
    </rPh>
    <rPh sb="155" eb="157">
      <t>トッキ</t>
    </rPh>
    <rPh sb="157" eb="159">
      <t>ジコウ</t>
    </rPh>
    <rPh sb="160" eb="161">
      <t>ラン</t>
    </rPh>
    <rPh sb="162" eb="164">
      <t>ツイカ</t>
    </rPh>
    <phoneticPr fontId="2"/>
  </si>
  <si>
    <t>Ver.2021.01</t>
    <phoneticPr fontId="2"/>
  </si>
  <si>
    <t>新様式－１裏</t>
    <phoneticPr fontId="2"/>
  </si>
  <si>
    <t>手入力</t>
    <rPh sb="0" eb="1">
      <t>テ</t>
    </rPh>
    <rPh sb="1" eb="3">
      <t>ニュウリョク</t>
    </rPh>
    <phoneticPr fontId="2"/>
  </si>
  <si>
    <t>規定値(保護)</t>
    <rPh sb="0" eb="3">
      <t>キテイチ</t>
    </rPh>
    <rPh sb="4" eb="6">
      <t>ホゴ</t>
    </rPh>
    <phoneticPr fontId="2"/>
  </si>
  <si>
    <t>和暦表示</t>
    <rPh sb="0" eb="2">
      <t>ワレキ</t>
    </rPh>
    <rPh sb="2" eb="4">
      <t>ヒョウジ</t>
    </rPh>
    <phoneticPr fontId="2"/>
  </si>
  <si>
    <t>〇</t>
  </si>
  <si>
    <t>〇</t>
    <phoneticPr fontId="2"/>
  </si>
  <si>
    <t>送研</t>
    <rPh sb="0" eb="1">
      <t>ソウケン</t>
    </rPh>
    <phoneticPr fontId="2"/>
  </si>
  <si>
    <t>太郎</t>
    <rPh sb="0" eb="1">
      <t>タロウ</t>
    </rPh>
    <phoneticPr fontId="2"/>
  </si>
  <si>
    <t>データ入力方法の凡例（セル色）</t>
    <rPh sb="3" eb="5">
      <t>ニュウリョク</t>
    </rPh>
    <rPh sb="5" eb="7">
      <t>ホウホウ</t>
    </rPh>
    <rPh sb="8" eb="10">
      <t>ハンレイ</t>
    </rPh>
    <rPh sb="13" eb="14">
      <t>ショク</t>
    </rPh>
    <phoneticPr fontId="2"/>
  </si>
  <si>
    <t>※様式-1表より</t>
    <rPh sb="1" eb="3">
      <t>ヨウシキ</t>
    </rPh>
    <rPh sb="5" eb="6">
      <t>オモテ</t>
    </rPh>
    <phoneticPr fontId="2"/>
  </si>
  <si>
    <t>西暦入力（yyyy/mm）</t>
    <rPh sb="0" eb="2">
      <t>セイレキ</t>
    </rPh>
    <rPh sb="2" eb="4">
      <t>ニュウリョク</t>
    </rPh>
    <phoneticPr fontId="2"/>
  </si>
  <si>
    <t>資格要件
（192Ｐ以上）</t>
    <rPh sb="0" eb="2">
      <t>シカク</t>
    </rPh>
    <rPh sb="2" eb="4">
      <t>ヨウケン</t>
    </rPh>
    <rPh sb="10" eb="12">
      <t>イジョウ</t>
    </rPh>
    <phoneticPr fontId="2"/>
  </si>
  <si>
    <t>新幹線横断</t>
    <rPh sb="0" eb="3">
      <t>シンカンセン</t>
    </rPh>
    <rPh sb="3" eb="5">
      <t>オウダン</t>
    </rPh>
    <phoneticPr fontId="2"/>
  </si>
  <si>
    <t>その他特殊</t>
    <rPh sb="2" eb="3">
      <t>タ</t>
    </rPh>
    <rPh sb="3" eb="5">
      <t>トクシュ</t>
    </rPh>
    <phoneticPr fontId="2"/>
  </si>
  <si>
    <t>高速道横断</t>
    <rPh sb="0" eb="2">
      <t>コウソク</t>
    </rPh>
    <rPh sb="3" eb="5">
      <t>オウダン</t>
    </rPh>
    <phoneticPr fontId="2"/>
  </si>
  <si>
    <t>適用</t>
    <rPh sb="0" eb="2">
      <t>テキヨウ</t>
    </rPh>
    <phoneticPr fontId="2"/>
  </si>
  <si>
    <t>適用年度</t>
    <rPh sb="0" eb="2">
      <t>テキヨウ</t>
    </rPh>
    <rPh sb="2" eb="4">
      <t>ネンド</t>
    </rPh>
    <phoneticPr fontId="2"/>
  </si>
  <si>
    <t>多導体工事の場合</t>
    <rPh sb="0" eb="1">
      <t>タ</t>
    </rPh>
    <rPh sb="1" eb="3">
      <t>ドウタイ</t>
    </rPh>
    <rPh sb="3" eb="5">
      <t>コウジ</t>
    </rPh>
    <rPh sb="6" eb="8">
      <t>バアイ</t>
    </rPh>
    <phoneticPr fontId="2"/>
  </si>
  <si>
    <t>基準工事規模</t>
    <rPh sb="0" eb="2">
      <t>キジュン</t>
    </rPh>
    <rPh sb="2" eb="4">
      <t>コウジ</t>
    </rPh>
    <rPh sb="4" eb="6">
      <t>キボ</t>
    </rPh>
    <phoneticPr fontId="2"/>
  </si>
  <si>
    <t>現行制度を踏襲</t>
    <rPh sb="0" eb="1">
      <t>ゲンコウ</t>
    </rPh>
    <rPh sb="1" eb="3">
      <t>セイド</t>
    </rPh>
    <rPh sb="4" eb="6">
      <t>トウシュウ</t>
    </rPh>
    <phoneticPr fontId="2"/>
  </si>
  <si>
    <t>活線近接，市街地の特殊工事の場合</t>
    <rPh sb="0" eb="2">
      <t>カッセン</t>
    </rPh>
    <rPh sb="2" eb="4">
      <t>キンセツ</t>
    </rPh>
    <rPh sb="5" eb="8">
      <t>シガイチ</t>
    </rPh>
    <rPh sb="9" eb="11">
      <t>トクシュ</t>
    </rPh>
    <rPh sb="10" eb="12">
      <t>コウジ</t>
    </rPh>
    <rPh sb="13" eb="15">
      <t>バアイ</t>
    </rPh>
    <phoneticPr fontId="2"/>
  </si>
  <si>
    <t>〇2020導入</t>
    <rPh sb="5" eb="7">
      <t>ドウニュウ</t>
    </rPh>
    <phoneticPr fontId="2"/>
  </si>
  <si>
    <t>〇現行制度にある「66kV・１回線・１基以の撤去工事」と同等の撤去工事で「鉄塔」と「電線」を個別に実施する工事</t>
    <rPh sb="15" eb="17">
      <t>カイセン</t>
    </rPh>
    <rPh sb="19" eb="20">
      <t>キ</t>
    </rPh>
    <rPh sb="20" eb="21">
      <t>イ</t>
    </rPh>
    <rPh sb="22" eb="24">
      <t>テッキョ</t>
    </rPh>
    <rPh sb="24" eb="26">
      <t>コウジ</t>
    </rPh>
    <rPh sb="28" eb="30">
      <t>ドウトウ</t>
    </rPh>
    <rPh sb="31" eb="33">
      <t>テッキョ</t>
    </rPh>
    <rPh sb="33" eb="35">
      <t>コウジ</t>
    </rPh>
    <rPh sb="37" eb="39">
      <t>テットウ</t>
    </rPh>
    <rPh sb="42" eb="44">
      <t>デンセン</t>
    </rPh>
    <rPh sb="46" eb="48">
      <t>コベツ</t>
    </rPh>
    <rPh sb="49" eb="51">
      <t>ジッシ</t>
    </rPh>
    <rPh sb="53" eb="55">
      <t>コウジ</t>
    </rPh>
    <phoneticPr fontId="2"/>
  </si>
  <si>
    <t>〇2020導入</t>
    <phoneticPr fontId="2"/>
  </si>
  <si>
    <t>〇現行制度にある「66kV・１回線・１基以の撤去工事」と同等の撤去工事で「鉄塔」と「電線」を個別に実施する工事</t>
    <phoneticPr fontId="2"/>
  </si>
  <si>
    <t>卒業年月</t>
    <phoneticPr fontId="10"/>
  </si>
  <si>
    <t>(</t>
    <phoneticPr fontId="2"/>
  </si>
  <si>
    <t>)</t>
    <phoneticPr fontId="2"/>
  </si>
  <si>
    <t>（</t>
    <phoneticPr fontId="2"/>
  </si>
  <si>
    <t>歳)</t>
    <phoneticPr fontId="2"/>
  </si>
  <si>
    <t>）</t>
    <phoneticPr fontId="2"/>
  </si>
  <si>
    <t>現在</t>
    <rPh sb="0" eb="2">
      <t>ゲンザイ</t>
    </rPh>
    <phoneticPr fontId="2"/>
  </si>
  <si>
    <t>最終
学歴</t>
    <phoneticPr fontId="10"/>
  </si>
  <si>
    <t>学校・学科名</t>
    <rPh sb="3" eb="5">
      <t>ガッカ</t>
    </rPh>
    <rPh sb="5" eb="6">
      <t>メイ</t>
    </rPh>
    <phoneticPr fontId="10"/>
  </si>
  <si>
    <t>実務月数</t>
    <rPh sb="0" eb="2">
      <t>ジツム</t>
    </rPh>
    <rPh sb="2" eb="4">
      <t>ツキスウ</t>
    </rPh>
    <phoneticPr fontId="10"/>
  </si>
  <si>
    <t>資格名称</t>
    <rPh sb="0" eb="2">
      <t>シカク</t>
    </rPh>
    <rPh sb="2" eb="4">
      <t>メイショウ</t>
    </rPh>
    <phoneticPr fontId="2"/>
  </si>
  <si>
    <t>所属の会社/部署/職務等</t>
    <rPh sb="0" eb="2">
      <t>ショゾク</t>
    </rPh>
    <rPh sb="3" eb="5">
      <t>ガイシャ</t>
    </rPh>
    <rPh sb="6" eb="8">
      <t>ブショ</t>
    </rPh>
    <phoneticPr fontId="10"/>
  </si>
  <si>
    <t>月数</t>
    <rPh sb="0" eb="2">
      <t>ツキスウ</t>
    </rPh>
    <phoneticPr fontId="2"/>
  </si>
  <si>
    <t>実務経験累計　年・月</t>
    <rPh sb="7" eb="8">
      <t>ネン</t>
    </rPh>
    <rPh sb="9" eb="10">
      <t>ツキ</t>
    </rPh>
    <phoneticPr fontId="10"/>
  </si>
  <si>
    <t>ヶ月</t>
    <rPh sb="1" eb="2">
      <t>ツキ</t>
    </rPh>
    <phoneticPr fontId="10"/>
  </si>
  <si>
    <t>認定種別</t>
    <rPh sb="0" eb="2">
      <t>ニンテイ</t>
    </rPh>
    <phoneticPr fontId="2"/>
  </si>
  <si>
    <t>履修科目</t>
    <rPh sb="0" eb="2">
      <t>リシュウ</t>
    </rPh>
    <rPh sb="2" eb="4">
      <t>カモク</t>
    </rPh>
    <phoneticPr fontId="2"/>
  </si>
  <si>
    <t>実務歴ポイント　合計
（１９２Ｐ以上）</t>
    <rPh sb="0" eb="2">
      <t>ジツム</t>
    </rPh>
    <rPh sb="2" eb="3">
      <t>レキ</t>
    </rPh>
    <rPh sb="8" eb="10">
      <t>ゴウケイ</t>
    </rPh>
    <rPh sb="16" eb="18">
      <t>イジョウ</t>
    </rPh>
    <phoneticPr fontId="10"/>
  </si>
  <si>
    <t>自</t>
    <rPh sb="0" eb="1">
      <t>ジ</t>
    </rPh>
    <phoneticPr fontId="10"/>
  </si>
  <si>
    <t>至</t>
    <rPh sb="0" eb="1">
      <t>イタ</t>
    </rPh>
    <phoneticPr fontId="10"/>
  </si>
  <si>
    <t>受講</t>
    <rPh sb="0" eb="2">
      <t>ジュコウ</t>
    </rPh>
    <phoneticPr fontId="10"/>
  </si>
  <si>
    <t>現場代理人　資格認定申請者</t>
    <rPh sb="0" eb="2">
      <t>ゲンバ</t>
    </rPh>
    <rPh sb="2" eb="5">
      <t>ダイリニン</t>
    </rPh>
    <rPh sb="6" eb="8">
      <t>シカク</t>
    </rPh>
    <rPh sb="8" eb="10">
      <t>ニンテイ</t>
    </rPh>
    <rPh sb="10" eb="12">
      <t>シンセイ</t>
    </rPh>
    <rPh sb="12" eb="13">
      <t>シャ</t>
    </rPh>
    <phoneticPr fontId="10"/>
  </si>
  <si>
    <t>上級現場代理人　資格認定申請者</t>
    <rPh sb="0" eb="2">
      <t>ジョウキュウ</t>
    </rPh>
    <rPh sb="2" eb="4">
      <t>ゲンバ</t>
    </rPh>
    <rPh sb="4" eb="7">
      <t>ダイリニン</t>
    </rPh>
    <rPh sb="8" eb="10">
      <t>シカク</t>
    </rPh>
    <rPh sb="10" eb="12">
      <t>ニンテイ</t>
    </rPh>
    <rPh sb="12" eb="14">
      <t>シンセイ</t>
    </rPh>
    <rPh sb="14" eb="15">
      <t>シャ</t>
    </rPh>
    <phoneticPr fontId="10"/>
  </si>
  <si>
    <t>指導監督的な実務経験累計期間（12ヵ月以上）</t>
    <rPh sb="0" eb="2">
      <t>シドウ</t>
    </rPh>
    <rPh sb="2" eb="5">
      <t>カントクテキ</t>
    </rPh>
    <rPh sb="6" eb="8">
      <t>ジツム</t>
    </rPh>
    <rPh sb="8" eb="10">
      <t>ケイケン</t>
    </rPh>
    <rPh sb="10" eb="12">
      <t>ルイケイ</t>
    </rPh>
    <rPh sb="12" eb="14">
      <t>キカン</t>
    </rPh>
    <rPh sb="18" eb="19">
      <t>ゲツ</t>
    </rPh>
    <rPh sb="19" eb="21">
      <t>イジョウ</t>
    </rPh>
    <phoneticPr fontId="10"/>
  </si>
  <si>
    <t>必須</t>
    <rPh sb="0" eb="2">
      <t>ヒッスウ</t>
    </rPh>
    <phoneticPr fontId="2"/>
  </si>
  <si>
    <t>現場代理人資格　新規認定時の「特別講習会」</t>
    <rPh sb="0" eb="2">
      <t>ゲンバ</t>
    </rPh>
    <rPh sb="2" eb="5">
      <t>ダイリニン</t>
    </rPh>
    <rPh sb="5" eb="7">
      <t>シカク</t>
    </rPh>
    <rPh sb="8" eb="10">
      <t>シンキ</t>
    </rPh>
    <rPh sb="10" eb="12">
      <t>ニンテイ</t>
    </rPh>
    <rPh sb="12" eb="13">
      <t>ジ</t>
    </rPh>
    <rPh sb="15" eb="17">
      <t>トクベツ</t>
    </rPh>
    <rPh sb="17" eb="20">
      <t>コウシュウカイ</t>
    </rPh>
    <phoneticPr fontId="10"/>
  </si>
  <si>
    <t>現場代理人資格　第一回目更新時の「特別講習会」</t>
    <rPh sb="0" eb="2">
      <t>ゲンバ</t>
    </rPh>
    <rPh sb="2" eb="5">
      <t>ダイリニン</t>
    </rPh>
    <rPh sb="5" eb="7">
      <t>シカク</t>
    </rPh>
    <rPh sb="8" eb="9">
      <t>ダイ</t>
    </rPh>
    <rPh sb="9" eb="11">
      <t>イッカイ</t>
    </rPh>
    <rPh sb="11" eb="12">
      <t>メ</t>
    </rPh>
    <rPh sb="12" eb="14">
      <t>コウシン</t>
    </rPh>
    <rPh sb="14" eb="15">
      <t>ジ</t>
    </rPh>
    <rPh sb="17" eb="19">
      <t>トクベツ</t>
    </rPh>
    <rPh sb="19" eb="21">
      <t>コウシュウ</t>
    </rPh>
    <rPh sb="21" eb="22">
      <t>カイ</t>
    </rPh>
    <phoneticPr fontId="10"/>
  </si>
  <si>
    <t>申請年月日</t>
    <rPh sb="0" eb="2">
      <t>シンセイ</t>
    </rPh>
    <rPh sb="2" eb="3">
      <t>ネン</t>
    </rPh>
    <rPh sb="3" eb="4">
      <t>ツキ</t>
    </rPh>
    <rPh sb="4" eb="5">
      <t>ヒ</t>
    </rPh>
    <phoneticPr fontId="2"/>
  </si>
  <si>
    <t>そうけん</t>
    <phoneticPr fontId="2"/>
  </si>
  <si>
    <t>たろう</t>
    <phoneticPr fontId="2"/>
  </si>
  <si>
    <t>電力本部・送電グループ</t>
    <rPh sb="0" eb="2">
      <t>デンリョク</t>
    </rPh>
    <rPh sb="2" eb="4">
      <t>ホンブ</t>
    </rPh>
    <rPh sb="5" eb="7">
      <t>ソウデン</t>
    </rPh>
    <phoneticPr fontId="2"/>
  </si>
  <si>
    <t>3年間で履修
しているか</t>
    <rPh sb="1" eb="2">
      <t>ネン</t>
    </rPh>
    <rPh sb="2" eb="3">
      <t>カン</t>
    </rPh>
    <rPh sb="4" eb="6">
      <t>リシュウ</t>
    </rPh>
    <phoneticPr fontId="2"/>
  </si>
  <si>
    <t>ヵ月</t>
    <rPh sb="1" eb="2">
      <t>ゲツ</t>
    </rPh>
    <phoneticPr fontId="2"/>
  </si>
  <si>
    <t>電力本部　電力工事部長　　〇〇　◇◇</t>
    <rPh sb="0" eb="2">
      <t>デンリョク</t>
    </rPh>
    <rPh sb="2" eb="4">
      <t>ホンブ</t>
    </rPh>
    <rPh sb="5" eb="7">
      <t>デンリョク</t>
    </rPh>
    <rPh sb="7" eb="9">
      <t>コウジ</t>
    </rPh>
    <rPh sb="9" eb="11">
      <t>ブチョウ</t>
    </rPh>
    <phoneticPr fontId="2"/>
  </si>
  <si>
    <t>2021/6教育委員会（WEB会議）での審議における変更事項
・実務歴ポイントのうち，特殊工事に「その他特殊工事」を追加
2021/3資格認定制度専門委員会での審議における変更事項
・各種「年月日」の入力方式を「西暦」入力，「西暦・和暦」表示に変更
2020/12実務歴Ｐ制検証分科会での審議とその対応による変更事項
・上級現場代理人の実務経験「従事期間1/2」の適用部分を削除
・実務歴ポイント合計の「様式の表」に自動反映
・「安全衛生教育」の履修時間を54時間に訂正
その他，自動反映に変更
・様式（表)：「年齢」「実務月数」「累計年・月」「６教科の履修月数」
・様式（裏)：「認定種別・会社名・氏名」「実務経験月数」</t>
    <rPh sb="15" eb="17">
      <t>カイギ</t>
    </rPh>
    <rPh sb="20" eb="22">
      <t>シンギ</t>
    </rPh>
    <rPh sb="51" eb="52">
      <t>タ</t>
    </rPh>
    <rPh sb="52" eb="54">
      <t>トクシュ</t>
    </rPh>
    <rPh sb="54" eb="56">
      <t>コウジ</t>
    </rPh>
    <rPh sb="67" eb="69">
      <t>シカク</t>
    </rPh>
    <rPh sb="69" eb="71">
      <t>ニンテイ</t>
    </rPh>
    <rPh sb="71" eb="73">
      <t>セイド</t>
    </rPh>
    <rPh sb="73" eb="75">
      <t>センモン</t>
    </rPh>
    <rPh sb="75" eb="78">
      <t>イインカイ</t>
    </rPh>
    <rPh sb="80" eb="82">
      <t>シンギ</t>
    </rPh>
    <rPh sb="86" eb="88">
      <t>ヘンコウ</t>
    </rPh>
    <rPh sb="88" eb="90">
      <t>ジコウ</t>
    </rPh>
    <rPh sb="92" eb="94">
      <t>カクシュ</t>
    </rPh>
    <rPh sb="95" eb="96">
      <t>ネン</t>
    </rPh>
    <rPh sb="96" eb="97">
      <t>ツキ</t>
    </rPh>
    <rPh sb="97" eb="98">
      <t>ヒ</t>
    </rPh>
    <rPh sb="100" eb="102">
      <t>ニュウリョク</t>
    </rPh>
    <rPh sb="102" eb="104">
      <t>ホウシキ</t>
    </rPh>
    <rPh sb="106" eb="108">
      <t>セイレキ</t>
    </rPh>
    <rPh sb="109" eb="111">
      <t>ニュウリョク</t>
    </rPh>
    <rPh sb="113" eb="115">
      <t>セイレキ</t>
    </rPh>
    <rPh sb="116" eb="118">
      <t>ワレキ</t>
    </rPh>
    <rPh sb="119" eb="121">
      <t>ヒョウジ</t>
    </rPh>
    <rPh sb="122" eb="124">
      <t>ヘンコウ</t>
    </rPh>
    <rPh sb="132" eb="134">
      <t>ジツム</t>
    </rPh>
    <rPh sb="134" eb="135">
      <t>レキ</t>
    </rPh>
    <rPh sb="136" eb="137">
      <t>セイ</t>
    </rPh>
    <rPh sb="137" eb="139">
      <t>ケンショウ</t>
    </rPh>
    <rPh sb="139" eb="142">
      <t>ブンカカイ</t>
    </rPh>
    <rPh sb="144" eb="146">
      <t>シンギ</t>
    </rPh>
    <rPh sb="149" eb="151">
      <t>タイオウ</t>
    </rPh>
    <rPh sb="154" eb="156">
      <t>ヘンコウ</t>
    </rPh>
    <rPh sb="156" eb="158">
      <t>ジコウ</t>
    </rPh>
    <rPh sb="160" eb="162">
      <t>ジョウキュウ</t>
    </rPh>
    <rPh sb="162" eb="164">
      <t>ゲンバ</t>
    </rPh>
    <rPh sb="164" eb="167">
      <t>ダイリニン</t>
    </rPh>
    <rPh sb="168" eb="170">
      <t>ジツム</t>
    </rPh>
    <rPh sb="170" eb="172">
      <t>ケイケン</t>
    </rPh>
    <rPh sb="173" eb="175">
      <t>ジュウジ</t>
    </rPh>
    <rPh sb="175" eb="177">
      <t>キカン</t>
    </rPh>
    <rPh sb="182" eb="184">
      <t>テキヨウ</t>
    </rPh>
    <rPh sb="184" eb="186">
      <t>ブブン</t>
    </rPh>
    <rPh sb="187" eb="189">
      <t>サクジョ</t>
    </rPh>
    <rPh sb="191" eb="193">
      <t>ジツム</t>
    </rPh>
    <rPh sb="193" eb="194">
      <t>レキ</t>
    </rPh>
    <rPh sb="198" eb="200">
      <t>ゴウケイ</t>
    </rPh>
    <rPh sb="202" eb="204">
      <t>ヨウシキ</t>
    </rPh>
    <rPh sb="205" eb="206">
      <t>オモテ</t>
    </rPh>
    <rPh sb="208" eb="210">
      <t>ジドウ</t>
    </rPh>
    <rPh sb="210" eb="212">
      <t>ハンエイ</t>
    </rPh>
    <rPh sb="215" eb="217">
      <t>アンゼン</t>
    </rPh>
    <rPh sb="217" eb="219">
      <t>エイセイ</t>
    </rPh>
    <rPh sb="219" eb="221">
      <t>キョウイク</t>
    </rPh>
    <rPh sb="223" eb="225">
      <t>リシュウ</t>
    </rPh>
    <rPh sb="225" eb="227">
      <t>ジカン</t>
    </rPh>
    <rPh sb="230" eb="232">
      <t>ジカン</t>
    </rPh>
    <rPh sb="233" eb="235">
      <t>テイセイ</t>
    </rPh>
    <rPh sb="238" eb="239">
      <t>タ</t>
    </rPh>
    <rPh sb="240" eb="242">
      <t>ジドウ</t>
    </rPh>
    <rPh sb="242" eb="244">
      <t>ハンエイ</t>
    </rPh>
    <rPh sb="245" eb="247">
      <t>ヘンコウ</t>
    </rPh>
    <rPh sb="249" eb="251">
      <t>ヨウシキ</t>
    </rPh>
    <rPh sb="252" eb="253">
      <t>オモテ</t>
    </rPh>
    <rPh sb="256" eb="258">
      <t>ネンレイ</t>
    </rPh>
    <rPh sb="260" eb="262">
      <t>ジツム</t>
    </rPh>
    <rPh sb="262" eb="264">
      <t>ツキスウ</t>
    </rPh>
    <rPh sb="266" eb="268">
      <t>ルイケイ</t>
    </rPh>
    <rPh sb="268" eb="269">
      <t>ネン</t>
    </rPh>
    <rPh sb="270" eb="271">
      <t>ゲツ</t>
    </rPh>
    <rPh sb="274" eb="276">
      <t>キョウカ</t>
    </rPh>
    <rPh sb="277" eb="279">
      <t>リシュウ</t>
    </rPh>
    <rPh sb="279" eb="281">
      <t>ツキスウ</t>
    </rPh>
    <rPh sb="284" eb="286">
      <t>ヨウシキ</t>
    </rPh>
    <rPh sb="287" eb="288">
      <t>ウラ</t>
    </rPh>
    <rPh sb="291" eb="293">
      <t>ニンテイ</t>
    </rPh>
    <rPh sb="293" eb="295">
      <t>シュベツ</t>
    </rPh>
    <rPh sb="296" eb="299">
      <t>カイシャメイ</t>
    </rPh>
    <rPh sb="300" eb="302">
      <t>シメイ</t>
    </rPh>
    <rPh sb="304" eb="306">
      <t>ジツム</t>
    </rPh>
    <rPh sb="306" eb="308">
      <t>ケイケン</t>
    </rPh>
    <rPh sb="308" eb="310">
      <t>ツキスウ</t>
    </rPh>
    <phoneticPr fontId="2"/>
  </si>
  <si>
    <t>代表者[役職･氏名]</t>
    <rPh sb="0" eb="3">
      <t>ダイヒョウシャ</t>
    </rPh>
    <rPh sb="4" eb="6">
      <t>ヤクショク</t>
    </rPh>
    <rPh sb="7" eb="9">
      <t>シメイ</t>
    </rPh>
    <phoneticPr fontId="10"/>
  </si>
  <si>
    <t>Ver.2022.01</t>
    <phoneticPr fontId="2"/>
  </si>
  <si>
    <t>2022/5教育委員会での審議における変更事項
・様式１　　内申書代表者欄の記載について「代表者[役職・氏名］」へ変更。
・様式１裏　指導監督的な実務経験-対象業務に総括技術担当を追加。</t>
    <rPh sb="6" eb="8">
      <t>キョウイク</t>
    </rPh>
    <rPh sb="8" eb="11">
      <t>イインカイ</t>
    </rPh>
    <rPh sb="13" eb="15">
      <t>シンギ</t>
    </rPh>
    <rPh sb="19" eb="21">
      <t>ヘンコウ</t>
    </rPh>
    <rPh sb="21" eb="23">
      <t>ジコウ</t>
    </rPh>
    <rPh sb="25" eb="27">
      <t>ヨウシキ</t>
    </rPh>
    <rPh sb="30" eb="33">
      <t>ナイシンショ</t>
    </rPh>
    <rPh sb="33" eb="36">
      <t>ダイヒョウシャ</t>
    </rPh>
    <rPh sb="36" eb="37">
      <t>ラン</t>
    </rPh>
    <rPh sb="38" eb="40">
      <t>キサイ</t>
    </rPh>
    <rPh sb="45" eb="48">
      <t>ダイヒョウシャ</t>
    </rPh>
    <rPh sb="49" eb="51">
      <t>ヤクショク</t>
    </rPh>
    <rPh sb="52" eb="54">
      <t>シメイ</t>
    </rPh>
    <rPh sb="57" eb="59">
      <t>ヘンコウ</t>
    </rPh>
    <rPh sb="62" eb="64">
      <t>ヨウシキ</t>
    </rPh>
    <rPh sb="65" eb="66">
      <t>ウラ</t>
    </rPh>
    <rPh sb="67" eb="69">
      <t>シドウ</t>
    </rPh>
    <rPh sb="69" eb="72">
      <t>カントクテキ</t>
    </rPh>
    <rPh sb="73" eb="75">
      <t>ジツム</t>
    </rPh>
    <rPh sb="75" eb="77">
      <t>ケイケン</t>
    </rPh>
    <rPh sb="78" eb="80">
      <t>タイショウ</t>
    </rPh>
    <rPh sb="80" eb="82">
      <t>ギョウム</t>
    </rPh>
    <rPh sb="83" eb="85">
      <t>ソウカツ</t>
    </rPh>
    <rPh sb="85" eb="87">
      <t>ギジュツ</t>
    </rPh>
    <rPh sb="87" eb="89">
      <t>タントウ</t>
    </rPh>
    <rPh sb="90" eb="92">
      <t>ツイカ</t>
    </rPh>
    <phoneticPr fontId="2"/>
  </si>
  <si>
    <t>株式会社○○</t>
    <rPh sb="0" eb="4">
      <t>カブシキガイシャ</t>
    </rPh>
    <phoneticPr fontId="2"/>
  </si>
  <si>
    <t>○月○日合格発表待ち</t>
    <rPh sb="1" eb="2">
      <t>ツキ</t>
    </rPh>
    <rPh sb="2" eb="4">
      <t>マルニチ</t>
    </rPh>
    <rPh sb="4" eb="9">
      <t>ゴウカクハッピョウマ</t>
    </rPh>
    <phoneticPr fontId="2"/>
  </si>
  <si>
    <t>（受験番号　　　　　　　　　　　　）</t>
    <rPh sb="1" eb="5">
      <t>ジュケンバンゴウ</t>
    </rPh>
    <phoneticPr fontId="2"/>
  </si>
  <si>
    <t>○○県立△△高校・普通科</t>
    <rPh sb="1" eb="3">
      <t>ケンリツ</t>
    </rPh>
    <rPh sb="5" eb="7">
      <t>コウコウ</t>
    </rPh>
    <rPh sb="7" eb="10">
      <t>フツウカ</t>
    </rPh>
    <phoneticPr fontId="2"/>
  </si>
  <si>
    <t>株式会社○○　電力本部　送電グループ</t>
    <rPh sb="0" eb="4">
      <t>カブシキガイシャ</t>
    </rPh>
    <rPh sb="7" eb="9">
      <t>デンリョク</t>
    </rPh>
    <rPh sb="9" eb="11">
      <t>ホンブ</t>
    </rPh>
    <rPh sb="12" eb="14">
      <t>ソウデン</t>
    </rPh>
    <phoneticPr fontId="2"/>
  </si>
  <si>
    <t>株式会社○○　京都支店　送電グループ　副長</t>
    <rPh sb="0" eb="4">
      <t>カブシキガイシャ</t>
    </rPh>
    <rPh sb="7" eb="9">
      <t>キョウト</t>
    </rPh>
    <rPh sb="9" eb="11">
      <t>シテン</t>
    </rPh>
    <rPh sb="12" eb="14">
      <t>ソウデン</t>
    </rPh>
    <rPh sb="19" eb="20">
      <t>フク</t>
    </rPh>
    <rPh sb="20" eb="21">
      <t>チョウ</t>
    </rPh>
    <phoneticPr fontId="2"/>
  </si>
  <si>
    <t>○○県△△市１－２－３</t>
    <rPh sb="2" eb="3">
      <t>ケン</t>
    </rPh>
    <rPh sb="5" eb="6">
      <t>シクオオツシ</t>
    </rPh>
    <phoneticPr fontId="2"/>
  </si>
  <si>
    <t>教育実施計画に基づく「基礎学科」の履修（３６時間）</t>
    <rPh sb="0" eb="2">
      <t>キョウイク</t>
    </rPh>
    <rPh sb="2" eb="4">
      <t>ジッシ</t>
    </rPh>
    <rPh sb="4" eb="6">
      <t>ケイカク</t>
    </rPh>
    <rPh sb="7" eb="8">
      <t>モト</t>
    </rPh>
    <rPh sb="11" eb="13">
      <t>キソ</t>
    </rPh>
    <rPh sb="13" eb="15">
      <t>ガッカ</t>
    </rPh>
    <rPh sb="17" eb="19">
      <t>リシュウ</t>
    </rPh>
    <phoneticPr fontId="10"/>
  </si>
  <si>
    <t>教育実施計画に基づく「一般教養」の履修（４２時間）</t>
    <rPh sb="0" eb="2">
      <t>キョウイク</t>
    </rPh>
    <rPh sb="2" eb="4">
      <t>ジッシ</t>
    </rPh>
    <rPh sb="4" eb="6">
      <t>ケイカク</t>
    </rPh>
    <rPh sb="7" eb="8">
      <t>モト</t>
    </rPh>
    <rPh sb="11" eb="13">
      <t>イッパン</t>
    </rPh>
    <rPh sb="13" eb="15">
      <t>キョウヨウ</t>
    </rPh>
    <rPh sb="17" eb="19">
      <t>リシュウ</t>
    </rPh>
    <rPh sb="22" eb="24">
      <t>ジカン</t>
    </rPh>
    <phoneticPr fontId="10"/>
  </si>
  <si>
    <t>教育実施計画に基づく「安全衛生教育」の履修（５４時間）</t>
    <rPh sb="0" eb="2">
      <t>キョウイク</t>
    </rPh>
    <rPh sb="2" eb="4">
      <t>ジッシ</t>
    </rPh>
    <rPh sb="4" eb="6">
      <t>ケイカク</t>
    </rPh>
    <rPh sb="7" eb="8">
      <t>モト</t>
    </rPh>
    <rPh sb="11" eb="13">
      <t>アンゼン</t>
    </rPh>
    <rPh sb="13" eb="15">
      <t>エイセイ</t>
    </rPh>
    <rPh sb="15" eb="17">
      <t>キョウイク</t>
    </rPh>
    <rPh sb="19" eb="21">
      <t>リシュウ</t>
    </rPh>
    <rPh sb="24" eb="26">
      <t>ジカン</t>
    </rPh>
    <phoneticPr fontId="10"/>
  </si>
  <si>
    <t>教育実施計画に基づく「施工管理」の履修（５３時間）</t>
    <rPh sb="0" eb="2">
      <t>キョウイク</t>
    </rPh>
    <rPh sb="2" eb="4">
      <t>ジッシ</t>
    </rPh>
    <rPh sb="4" eb="6">
      <t>ケイカク</t>
    </rPh>
    <rPh sb="7" eb="8">
      <t>モト</t>
    </rPh>
    <rPh sb="11" eb="13">
      <t>セコウ</t>
    </rPh>
    <rPh sb="13" eb="15">
      <t>カンリ</t>
    </rPh>
    <rPh sb="17" eb="19">
      <t>リシュウ</t>
    </rPh>
    <rPh sb="22" eb="24">
      <t>ジカン</t>
    </rPh>
    <phoneticPr fontId="10"/>
  </si>
  <si>
    <t>教育実施計画に基づく「基礎技術」の履修（１０７時間）</t>
    <rPh sb="0" eb="2">
      <t>キョウイク</t>
    </rPh>
    <rPh sb="2" eb="4">
      <t>ジッシ</t>
    </rPh>
    <rPh sb="4" eb="6">
      <t>ケイカク</t>
    </rPh>
    <rPh sb="7" eb="8">
      <t>モト</t>
    </rPh>
    <rPh sb="11" eb="13">
      <t>キソ</t>
    </rPh>
    <rPh sb="13" eb="15">
      <t>ギジュツ</t>
    </rPh>
    <rPh sb="17" eb="19">
      <t>リシュウ</t>
    </rPh>
    <rPh sb="23" eb="25">
      <t>ジカン</t>
    </rPh>
    <phoneticPr fontId="10"/>
  </si>
  <si>
    <t>教育実施計画に基づく「技能」の履修（４３９時間）</t>
    <rPh sb="0" eb="2">
      <t>キョウイク</t>
    </rPh>
    <rPh sb="2" eb="4">
      <t>ジッシ</t>
    </rPh>
    <rPh sb="4" eb="6">
      <t>ケイカク</t>
    </rPh>
    <rPh sb="7" eb="8">
      <t>モト</t>
    </rPh>
    <rPh sb="11" eb="13">
      <t>ギノウ</t>
    </rPh>
    <rPh sb="15" eb="17">
      <t>リシュウ</t>
    </rPh>
    <rPh sb="21" eb="23">
      <t>ジカン</t>
    </rPh>
    <phoneticPr fontId="10"/>
  </si>
  <si>
    <t>その他</t>
    <rPh sb="2" eb="3">
      <t>タ</t>
    </rPh>
    <phoneticPr fontId="2"/>
  </si>
  <si>
    <t>Ver.2022.11</t>
  </si>
  <si>
    <t>内申書内、自動表示など不具合箇所を修正。</t>
    <rPh sb="0" eb="3">
      <t>ナイシンショ</t>
    </rPh>
    <rPh sb="3" eb="4">
      <t>ナイ</t>
    </rPh>
    <rPh sb="5" eb="7">
      <t>ジドウ</t>
    </rPh>
    <rPh sb="7" eb="9">
      <t>ヒョウジ</t>
    </rPh>
    <rPh sb="11" eb="14">
      <t>フグアイ</t>
    </rPh>
    <rPh sb="14" eb="16">
      <t>カショ</t>
    </rPh>
    <rPh sb="17" eb="19">
      <t>シュウセイ</t>
    </rPh>
    <phoneticPr fontId="2"/>
  </si>
  <si>
    <t>Ver.2023.11</t>
    <phoneticPr fontId="2"/>
  </si>
  <si>
    <t>66kV相当</t>
    <rPh sb="4" eb="6">
      <t>ソウトウ</t>
    </rPh>
    <phoneticPr fontId="2"/>
  </si>
  <si>
    <t>５㎞未満</t>
    <rPh sb="2" eb="4">
      <t>ミマン</t>
    </rPh>
    <phoneticPr fontId="2"/>
  </si>
  <si>
    <t>５㎞以上</t>
    <rPh sb="2" eb="4">
      <t>イジョウ</t>
    </rPh>
    <phoneticPr fontId="2"/>
  </si>
  <si>
    <t>北陸電力送配電</t>
    <rPh sb="0" eb="2">
      <t>ホクリク</t>
    </rPh>
    <rPh sb="2" eb="4">
      <t>デンリョク</t>
    </rPh>
    <rPh sb="4" eb="6">
      <t>ソウハイ</t>
    </rPh>
    <rPh sb="6" eb="7">
      <t>デン</t>
    </rPh>
    <phoneticPr fontId="2"/>
  </si>
  <si>
    <t>関西電力送配電</t>
    <rPh sb="0" eb="2">
      <t>カンサイ</t>
    </rPh>
    <rPh sb="2" eb="4">
      <t>デンリョク</t>
    </rPh>
    <rPh sb="4" eb="7">
      <t>ソウハイデン</t>
    </rPh>
    <phoneticPr fontId="2"/>
  </si>
  <si>
    <t>四国電力送配電</t>
    <rPh sb="0" eb="2">
      <t>シコク</t>
    </rPh>
    <rPh sb="2" eb="4">
      <t>デンリョク</t>
    </rPh>
    <rPh sb="4" eb="7">
      <t>ソウハイデン</t>
    </rPh>
    <phoneticPr fontId="2"/>
  </si>
  <si>
    <t>九州電力送配電</t>
    <rPh sb="0" eb="2">
      <t>キュウシュウ</t>
    </rPh>
    <rPh sb="2" eb="4">
      <t>デンリョク</t>
    </rPh>
    <rPh sb="4" eb="7">
      <t>ソウハイデン</t>
    </rPh>
    <phoneticPr fontId="2"/>
  </si>
  <si>
    <t>北海道電力ＮＷ</t>
    <rPh sb="0" eb="2">
      <t>ホッカイ</t>
    </rPh>
    <rPh sb="2" eb="3">
      <t>ドウ</t>
    </rPh>
    <rPh sb="3" eb="5">
      <t>デンリョク</t>
    </rPh>
    <phoneticPr fontId="2"/>
  </si>
  <si>
    <t>東北電力ＮＷ</t>
    <rPh sb="0" eb="2">
      <t>トウホク</t>
    </rPh>
    <rPh sb="2" eb="4">
      <t>デンリョク</t>
    </rPh>
    <phoneticPr fontId="2"/>
  </si>
  <si>
    <t>東京電力ＰＧ</t>
    <rPh sb="0" eb="2">
      <t>トウキョウ</t>
    </rPh>
    <rPh sb="2" eb="4">
      <t>デンリョク</t>
    </rPh>
    <phoneticPr fontId="2"/>
  </si>
  <si>
    <t>中部電力ＰＧ</t>
    <rPh sb="0" eb="2">
      <t>チュウブ</t>
    </rPh>
    <rPh sb="2" eb="4">
      <t>デンリョク</t>
    </rPh>
    <phoneticPr fontId="2"/>
  </si>
  <si>
    <t>中国電力ＮＷ</t>
    <rPh sb="0" eb="2">
      <t>チュウゴク</t>
    </rPh>
    <rPh sb="2" eb="4">
      <t>デンリョク</t>
    </rPh>
    <phoneticPr fontId="2"/>
  </si>
  <si>
    <t>電源開発送変電ＮＷ</t>
    <rPh sb="0" eb="2">
      <t>デンゲン</t>
    </rPh>
    <rPh sb="2" eb="4">
      <t>カイハツ</t>
    </rPh>
    <rPh sb="4" eb="7">
      <t>ソウヘンデン</t>
    </rPh>
    <phoneticPr fontId="2"/>
  </si>
  <si>
    <t>2023/11/00</t>
    <phoneticPr fontId="2"/>
  </si>
  <si>
    <t>2023/11教育委員会での審議における変更事項
・工事区分-新設･建替の「66kV未満」に「66kV級相当」（P無制限）を追加。
・工事区分-新設･建替の「110kV以上」に，ただし書きを追記。
・工事区分-OPGWに「5㎞未満」を追加。
・工事区分-電線張替の66kV以上に，ただし書き（66kV級相当）を追記。
・工事区分-鉄塔単および架線単の「66kV」の高難度工事解釈に「・・・と同等な工事」を追記。
　併せて，③66kV未満であっても66kV級相当の場合の適用可について追記。</t>
    <rPh sb="7" eb="9">
      <t>キョウイク</t>
    </rPh>
    <rPh sb="9" eb="12">
      <t>イインカイ</t>
    </rPh>
    <rPh sb="14" eb="16">
      <t>シンギ</t>
    </rPh>
    <rPh sb="20" eb="22">
      <t>ヘンコウ</t>
    </rPh>
    <rPh sb="22" eb="24">
      <t>ジコウ</t>
    </rPh>
    <rPh sb="26" eb="30">
      <t>コウジクブン</t>
    </rPh>
    <rPh sb="31" eb="33">
      <t>シンセツ</t>
    </rPh>
    <rPh sb="34" eb="36">
      <t>タテカエ</t>
    </rPh>
    <rPh sb="42" eb="44">
      <t>ミマン</t>
    </rPh>
    <rPh sb="51" eb="52">
      <t>キュウ</t>
    </rPh>
    <rPh sb="52" eb="54">
      <t>ソウトウ</t>
    </rPh>
    <rPh sb="57" eb="60">
      <t>ムセイゲン</t>
    </rPh>
    <rPh sb="62" eb="64">
      <t>ツイカ</t>
    </rPh>
    <rPh sb="67" eb="71">
      <t>コウジクブン</t>
    </rPh>
    <rPh sb="72" eb="74">
      <t>シンセツ</t>
    </rPh>
    <rPh sb="75" eb="77">
      <t>タテカエ</t>
    </rPh>
    <rPh sb="84" eb="86">
      <t>イジョウ</t>
    </rPh>
    <rPh sb="92" eb="93">
      <t>ガ</t>
    </rPh>
    <rPh sb="95" eb="97">
      <t>ツイキ</t>
    </rPh>
    <rPh sb="102" eb="104">
      <t>クブン</t>
    </rPh>
    <rPh sb="113" eb="115">
      <t>ミマン</t>
    </rPh>
    <rPh sb="117" eb="119">
      <t>ツイカ</t>
    </rPh>
    <rPh sb="122" eb="126">
      <t>コウジクブン</t>
    </rPh>
    <rPh sb="127" eb="131">
      <t>デンセンハリカエ</t>
    </rPh>
    <rPh sb="136" eb="138">
      <t>イジョウ</t>
    </rPh>
    <rPh sb="143" eb="144">
      <t>ガ</t>
    </rPh>
    <rPh sb="150" eb="151">
      <t>キュウ</t>
    </rPh>
    <rPh sb="151" eb="153">
      <t>ソウトウ</t>
    </rPh>
    <rPh sb="155" eb="157">
      <t>ツイキ</t>
    </rPh>
    <rPh sb="160" eb="164">
      <t>コウジクブン</t>
    </rPh>
    <rPh sb="165" eb="168">
      <t>テットウタン</t>
    </rPh>
    <rPh sb="171" eb="173">
      <t>ガセン</t>
    </rPh>
    <rPh sb="173" eb="174">
      <t>タン</t>
    </rPh>
    <rPh sb="182" eb="185">
      <t>コウナンド</t>
    </rPh>
    <rPh sb="185" eb="187">
      <t>コウジ</t>
    </rPh>
    <rPh sb="187" eb="189">
      <t>カイシャク</t>
    </rPh>
    <rPh sb="195" eb="197">
      <t>ドウトウ</t>
    </rPh>
    <rPh sb="198" eb="200">
      <t>コウジ</t>
    </rPh>
    <rPh sb="202" eb="204">
      <t>ツイキ</t>
    </rPh>
    <rPh sb="207" eb="208">
      <t>アワ</t>
    </rPh>
    <rPh sb="216" eb="218">
      <t>ミマン</t>
    </rPh>
    <rPh sb="227" eb="228">
      <t>キュウ</t>
    </rPh>
    <rPh sb="228" eb="230">
      <t>ソウトウ</t>
    </rPh>
    <rPh sb="231" eb="233">
      <t>バアイ</t>
    </rPh>
    <rPh sb="234" eb="236">
      <t>テキヨウ</t>
    </rPh>
    <rPh sb="236" eb="237">
      <t>カ</t>
    </rPh>
    <rPh sb="241" eb="243">
      <t>ツイキ</t>
    </rPh>
    <phoneticPr fontId="2"/>
  </si>
  <si>
    <t>新設･建替</t>
    <phoneticPr fontId="2"/>
  </si>
  <si>
    <t>66kV未満</t>
  </si>
  <si>
    <t>66kV･1回線･1基の多導体と同等な場合に限る</t>
    <rPh sb="6" eb="8">
      <t>カイセン</t>
    </rPh>
    <rPh sb="10" eb="11">
      <t>キ</t>
    </rPh>
    <rPh sb="12" eb="15">
      <t>タドウタイ</t>
    </rPh>
    <rPh sb="16" eb="18">
      <t>ドウトウ</t>
    </rPh>
    <rPh sb="19" eb="21">
      <t>バアイ</t>
    </rPh>
    <rPh sb="22" eb="23">
      <t>カギ</t>
    </rPh>
    <phoneticPr fontId="2"/>
  </si>
  <si>
    <t>2023から適用</t>
    <rPh sb="6" eb="8">
      <t>テキヨウ</t>
    </rPh>
    <phoneticPr fontId="2"/>
  </si>
  <si>
    <t>新設･建替</t>
    <rPh sb="0" eb="2">
      <t>シンセツ</t>
    </rPh>
    <rPh sb="3" eb="5">
      <t>タテカエ</t>
    </rPh>
    <phoneticPr fontId="2"/>
  </si>
  <si>
    <t>66kV未満</t>
    <phoneticPr fontId="2"/>
  </si>
  <si>
    <t>66kV･2回線･1基の活線近接，市街地の特殊工事と同等な場合に限る</t>
    <rPh sb="12" eb="14">
      <t>カッセン</t>
    </rPh>
    <rPh sb="14" eb="16">
      <t>キンセツ</t>
    </rPh>
    <rPh sb="17" eb="20">
      <t>シガイチ</t>
    </rPh>
    <rPh sb="21" eb="23">
      <t>トクシュ</t>
    </rPh>
    <rPh sb="23" eb="25">
      <t>コウジ</t>
    </rPh>
    <rPh sb="26" eb="28">
      <t>ドウトウ</t>
    </rPh>
    <phoneticPr fontId="2"/>
  </si>
  <si>
    <t>2023から適用</t>
    <phoneticPr fontId="2"/>
  </si>
  <si>
    <t>66kV･2回線･2基以上の基準工事規模と同等な場合に限る</t>
    <rPh sb="11" eb="13">
      <t>イジョウ</t>
    </rPh>
    <rPh sb="14" eb="16">
      <t>キジュン</t>
    </rPh>
    <rPh sb="16" eb="18">
      <t>コウジ</t>
    </rPh>
    <rPh sb="18" eb="20">
      <t>キボ</t>
    </rPh>
    <rPh sb="21" eb="23">
      <t>ドウトウ</t>
    </rPh>
    <phoneticPr fontId="2"/>
  </si>
  <si>
    <t>４回線以上</t>
    <phoneticPr fontId="2"/>
  </si>
  <si>
    <t>66kV･4回線･1基の基準工事規模と同等な場合に限る</t>
    <phoneticPr fontId="2"/>
  </si>
  <si>
    <t>２基以上</t>
    <phoneticPr fontId="2"/>
  </si>
  <si>
    <t>66kV･4回線･2基以上の基準工事規模と同等な場合に限る</t>
    <rPh sb="11" eb="13">
      <t>イジョウ</t>
    </rPh>
    <phoneticPr fontId="2"/>
  </si>
  <si>
    <r>
      <t xml:space="preserve">・回線数の規定無し
</t>
    </r>
    <r>
      <rPr>
        <sz val="10"/>
        <color rgb="FFFF0000"/>
        <rFont val="HGSｺﾞｼｯｸM"/>
        <family val="3"/>
        <charset val="128"/>
      </rPr>
      <t>・ただし，当該線路において，鉄塔工事と電線工事が別々に発注(受注)された場合で，「基礎から組立工事」および「電線工事」の両方に従事した場合は，新設・建替工事と同等な実務経験とみなしてよい。</t>
    </r>
    <rPh sb="1" eb="4">
      <t>カイセンスウ</t>
    </rPh>
    <rPh sb="5" eb="7">
      <t>キテイ</t>
    </rPh>
    <rPh sb="7" eb="8">
      <t>ナ</t>
    </rPh>
    <rPh sb="15" eb="17">
      <t>トウガイ</t>
    </rPh>
    <rPh sb="17" eb="19">
      <t>センロ</t>
    </rPh>
    <rPh sb="24" eb="28">
      <t>テットウコウジ</t>
    </rPh>
    <rPh sb="29" eb="31">
      <t>デンセン</t>
    </rPh>
    <rPh sb="31" eb="33">
      <t>コウジ</t>
    </rPh>
    <rPh sb="34" eb="36">
      <t>ベツベツ</t>
    </rPh>
    <rPh sb="37" eb="39">
      <t>ハッチュウ</t>
    </rPh>
    <rPh sb="40" eb="42">
      <t>ジュチュウ</t>
    </rPh>
    <rPh sb="46" eb="48">
      <t>バアイ</t>
    </rPh>
    <rPh sb="51" eb="53">
      <t>キソ</t>
    </rPh>
    <rPh sb="55" eb="59">
      <t>クミタテコウジ</t>
    </rPh>
    <rPh sb="64" eb="66">
      <t>デンセン</t>
    </rPh>
    <rPh sb="66" eb="68">
      <t>コウジ</t>
    </rPh>
    <rPh sb="70" eb="72">
      <t>リョウホウ</t>
    </rPh>
    <rPh sb="73" eb="75">
      <t>ジュウジ</t>
    </rPh>
    <rPh sb="77" eb="79">
      <t>バアイ</t>
    </rPh>
    <rPh sb="81" eb="83">
      <t>シンセツ</t>
    </rPh>
    <rPh sb="84" eb="86">
      <t>タテカエ</t>
    </rPh>
    <rPh sb="86" eb="88">
      <t>コウジ</t>
    </rPh>
    <rPh sb="89" eb="91">
      <t>ドウトウ</t>
    </rPh>
    <rPh sb="92" eb="96">
      <t>ジツムケイケン</t>
    </rPh>
    <phoneticPr fontId="2"/>
  </si>
  <si>
    <r>
      <t xml:space="preserve">・現行制度を考慮
</t>
    </r>
    <r>
      <rPr>
        <sz val="10"/>
        <color rgb="FFFF0000"/>
        <rFont val="HGSｺﾞｼｯｸM"/>
        <family val="3"/>
        <charset val="128"/>
      </rPr>
      <t>・ただし書き2023から適用</t>
    </r>
    <rPh sb="1" eb="3">
      <t>ゲンコウ</t>
    </rPh>
    <rPh sb="3" eb="5">
      <t>セイド</t>
    </rPh>
    <rPh sb="6" eb="8">
      <t>コウリョ</t>
    </rPh>
    <rPh sb="14" eb="15">
      <t>ガ</t>
    </rPh>
    <rPh sb="22" eb="24">
      <t>テキヨウ</t>
    </rPh>
    <phoneticPr fontId="2"/>
  </si>
  <si>
    <t>５km未満</t>
    <rPh sb="3" eb="5">
      <t>ミマン</t>
    </rPh>
    <phoneticPr fontId="2"/>
  </si>
  <si>
    <t>P96制限</t>
    <phoneticPr fontId="2"/>
  </si>
  <si>
    <t>・ただし，66kV未満であっても，規模的に66kV級相当である場合は，適用可。</t>
    <rPh sb="9" eb="11">
      <t>ミマン</t>
    </rPh>
    <rPh sb="17" eb="20">
      <t>キボテキ</t>
    </rPh>
    <rPh sb="25" eb="26">
      <t>キュウ</t>
    </rPh>
    <rPh sb="26" eb="28">
      <t>ソウトウ</t>
    </rPh>
    <rPh sb="31" eb="33">
      <t>バアイ</t>
    </rPh>
    <rPh sb="35" eb="38">
      <t>テキヨウカ</t>
    </rPh>
    <phoneticPr fontId="2"/>
  </si>
  <si>
    <t>・ただし書き2023から適用</t>
    <rPh sb="4" eb="5">
      <t>ガ</t>
    </rPh>
    <rPh sb="12" eb="14">
      <t>テキヨウ</t>
    </rPh>
    <phoneticPr fontId="2"/>
  </si>
  <si>
    <r>
      <t xml:space="preserve">①基礎工事を伴う「鉄塔嵩上げ工事」
②高難度工事
＜難易度の高い鉄塔改良工事＞
・鉄塔部材の50%を超える部材取替
・鉄塔の主柱材取替を含む部材交換
</t>
    </r>
    <r>
      <rPr>
        <sz val="10"/>
        <color rgb="FFFF0000"/>
        <rFont val="HGSｺﾞｼｯｸM"/>
        <family val="3"/>
        <charset val="128"/>
      </rPr>
      <t>③66kV未満であっても規模的に66kV級相当である場合は，適用可</t>
    </r>
    <rPh sb="80" eb="82">
      <t>ミマン</t>
    </rPh>
    <rPh sb="87" eb="90">
      <t>キボテキ</t>
    </rPh>
    <rPh sb="95" eb="96">
      <t>キュウ</t>
    </rPh>
    <rPh sb="96" eb="98">
      <t>ソウトウ</t>
    </rPh>
    <rPh sb="101" eb="103">
      <t>バアイ</t>
    </rPh>
    <rPh sb="105" eb="107">
      <t>テキヨウ</t>
    </rPh>
    <rPh sb="107" eb="108">
      <t>カ</t>
    </rPh>
    <phoneticPr fontId="2"/>
  </si>
  <si>
    <r>
      <t xml:space="preserve">①2020から適用
②2021から適用
</t>
    </r>
    <r>
      <rPr>
        <sz val="10"/>
        <color rgb="FFFF0000"/>
        <rFont val="HGSｺﾞｼｯｸM"/>
        <family val="3"/>
        <charset val="128"/>
      </rPr>
      <t>③2023から適用</t>
    </r>
    <rPh sb="27" eb="29">
      <t>テキヨウ</t>
    </rPh>
    <phoneticPr fontId="2"/>
  </si>
  <si>
    <t>①基礎工事を伴う「鉄塔嵩上げ工事」
②高難度工事
＜難易度の高い鉄塔改良工事＞
・鉄塔部材の50%を超える部材取替
・鉄塔の主柱材取替を含む部材交換</t>
    <phoneticPr fontId="2"/>
  </si>
  <si>
    <t>①2020から適用
②2021から適用</t>
    <phoneticPr fontId="2"/>
  </si>
  <si>
    <r>
      <t>〇高難度工事
＜難易度の高い架線改良工事＞
・多導体の緊線・緊線解体を伴う
　がいし連取替工事</t>
    </r>
    <r>
      <rPr>
        <sz val="8"/>
        <color rgb="FFFF0000"/>
        <rFont val="HGSｺﾞｼｯｸM"/>
        <family val="3"/>
        <charset val="128"/>
      </rPr>
      <t>，または，これと同等な工事
③66kV未満であっても規模的に66kV級相当である場合は，適用可</t>
    </r>
    <r>
      <rPr>
        <sz val="8"/>
        <rFont val="HGSｺﾞｼｯｸM"/>
        <family val="3"/>
        <charset val="128"/>
      </rPr>
      <t xml:space="preserve">
</t>
    </r>
    <phoneticPr fontId="2"/>
  </si>
  <si>
    <r>
      <rPr>
        <sz val="10"/>
        <rFont val="HGSｺﾞｼｯｸM"/>
        <family val="3"/>
        <charset val="128"/>
      </rPr>
      <t xml:space="preserve">〇2021から適用
</t>
    </r>
    <r>
      <rPr>
        <sz val="10"/>
        <color rgb="FFFF0000"/>
        <rFont val="HGSｺﾞｼｯｸM"/>
        <family val="3"/>
        <charset val="128"/>
      </rPr>
      <t>〇2023から適用</t>
    </r>
    <r>
      <rPr>
        <sz val="10"/>
        <rFont val="HGSｺﾞｼｯｸM"/>
        <family val="3"/>
        <charset val="128"/>
      </rPr>
      <t xml:space="preserve">
</t>
    </r>
    <r>
      <rPr>
        <sz val="10"/>
        <color rgb="FFFF0000"/>
        <rFont val="HGSｺﾞｼｯｸM"/>
        <family val="3"/>
        <charset val="128"/>
      </rPr>
      <t xml:space="preserve">
〇2023から適用</t>
    </r>
    <rPh sb="17" eb="19">
      <t>テキヨウ</t>
    </rPh>
    <rPh sb="29" eb="31">
      <t>テキヨウ</t>
    </rPh>
    <phoneticPr fontId="2"/>
  </si>
  <si>
    <r>
      <rPr>
        <sz val="8"/>
        <rFont val="HGSｺﾞｼｯｸM"/>
        <family val="3"/>
        <charset val="128"/>
      </rPr>
      <t>〇高難度工事
＜難易度の高い架線改良工事＞
・多導体の緊線・緊線解体を伴う
　がいし連取替工事，</t>
    </r>
    <r>
      <rPr>
        <sz val="8"/>
        <color rgb="FFFF0000"/>
        <rFont val="HGSｺﾞｼｯｸM"/>
        <family val="3"/>
        <charset val="128"/>
      </rPr>
      <t>または，これと同等な工事</t>
    </r>
    <phoneticPr fontId="2"/>
  </si>
  <si>
    <r>
      <t xml:space="preserve">〇2021から適用
</t>
    </r>
    <r>
      <rPr>
        <sz val="10"/>
        <color rgb="FFFF0000"/>
        <rFont val="HGSｺﾞｼｯｸM"/>
        <family val="3"/>
        <charset val="128"/>
      </rPr>
      <t>〇2023から適用</t>
    </r>
    <phoneticPr fontId="2"/>
  </si>
  <si>
    <t>BB線新設工事</t>
    <rPh sb="2" eb="3">
      <t>セン</t>
    </rPh>
    <rPh sb="3" eb="5">
      <t>シンセツ</t>
    </rPh>
    <rPh sb="5" eb="7">
      <t>コウジ</t>
    </rPh>
    <phoneticPr fontId="2"/>
  </si>
  <si>
    <t>GG線OPGW化工事</t>
    <rPh sb="2" eb="3">
      <t>セン</t>
    </rPh>
    <rPh sb="7" eb="8">
      <t>カ</t>
    </rPh>
    <rPh sb="8" eb="10">
      <t>コウジ</t>
    </rPh>
    <phoneticPr fontId="2"/>
  </si>
  <si>
    <t>JJ線電線張替工事</t>
    <rPh sb="2" eb="3">
      <t>セン</t>
    </rPh>
    <rPh sb="3" eb="5">
      <t>デンセン</t>
    </rPh>
    <rPh sb="5" eb="7">
      <t>ハリカエ</t>
    </rPh>
    <rPh sb="7" eb="9">
      <t>コウジ</t>
    </rPh>
    <phoneticPr fontId="2"/>
  </si>
  <si>
    <t>ＯＰＧＷ</t>
  </si>
  <si>
    <t>技術担当</t>
    <rPh sb="0" eb="4">
      <t>ギジュツタントウ</t>
    </rPh>
    <phoneticPr fontId="2"/>
  </si>
  <si>
    <t>写真
貼り付け
(30×24)
※jpg　貼付可</t>
    <rPh sb="24" eb="26">
      <t>チョウフ</t>
    </rPh>
    <rPh sb="26" eb="27">
      <t>カ</t>
    </rPh>
    <phoneticPr fontId="10"/>
  </si>
  <si>
    <t>指導監督的な実務経験　対象工事の補足説明書</t>
    <rPh sb="0" eb="2">
      <t>シドウ</t>
    </rPh>
    <rPh sb="2" eb="5">
      <t>カントクテキ</t>
    </rPh>
    <rPh sb="6" eb="8">
      <t>ジツム</t>
    </rPh>
    <rPh sb="8" eb="10">
      <t>ケイケン</t>
    </rPh>
    <rPh sb="11" eb="13">
      <t>タイショウ</t>
    </rPh>
    <rPh sb="13" eb="15">
      <t>コウジ</t>
    </rPh>
    <rPh sb="16" eb="18">
      <t>ホソク</t>
    </rPh>
    <rPh sb="18" eb="21">
      <t>セツメイショ</t>
    </rPh>
    <phoneticPr fontId="2"/>
  </si>
  <si>
    <t>会社名：</t>
    <rPh sb="0" eb="2">
      <t>カイシャ</t>
    </rPh>
    <rPh sb="2" eb="3">
      <t>メイ</t>
    </rPh>
    <phoneticPr fontId="2"/>
  </si>
  <si>
    <t>氏名：</t>
    <rPh sb="0" eb="2">
      <t>シメイ</t>
    </rPh>
    <rPh sb="2" eb="3">
      <t>シャメイ</t>
    </rPh>
    <phoneticPr fontId="2"/>
  </si>
  <si>
    <t>対象№
（Ａ）</t>
    <rPh sb="0" eb="2">
      <t>タイショウ</t>
    </rPh>
    <phoneticPr fontId="2"/>
  </si>
  <si>
    <t>基礎（基）</t>
    <rPh sb="0" eb="2">
      <t>キソ</t>
    </rPh>
    <rPh sb="3" eb="4">
      <t>モト</t>
    </rPh>
    <phoneticPr fontId="2"/>
  </si>
  <si>
    <t>鉄塔（組立）（基）</t>
    <rPh sb="0" eb="2">
      <t>テットウ</t>
    </rPh>
    <rPh sb="3" eb="4">
      <t>ク</t>
    </rPh>
    <rPh sb="4" eb="5">
      <t>タ</t>
    </rPh>
    <rPh sb="7" eb="8">
      <t>キ</t>
    </rPh>
    <phoneticPr fontId="2"/>
  </si>
  <si>
    <t>架線（径間）</t>
    <phoneticPr fontId="2"/>
  </si>
  <si>
    <t>備考</t>
    <rPh sb="0" eb="2">
      <t>ビコウ</t>
    </rPh>
    <phoneticPr fontId="2"/>
  </si>
  <si>
    <t>補強</t>
    <rPh sb="0" eb="2">
      <t>ホキョウ</t>
    </rPh>
    <phoneticPr fontId="2"/>
  </si>
  <si>
    <t>改造</t>
    <rPh sb="0" eb="2">
      <t>カイゾウ</t>
    </rPh>
    <phoneticPr fontId="2"/>
  </si>
  <si>
    <t>移線</t>
    <rPh sb="0" eb="2">
      <t>イセン</t>
    </rPh>
    <phoneticPr fontId="2"/>
  </si>
  <si>
    <t>電線
張替</t>
    <rPh sb="0" eb="2">
      <t>デンセン</t>
    </rPh>
    <rPh sb="3" eb="5">
      <t>ハリカエ</t>
    </rPh>
    <phoneticPr fontId="2"/>
  </si>
  <si>
    <t>全撤</t>
    <rPh sb="0" eb="1">
      <t>ゼン</t>
    </rPh>
    <rPh sb="1" eb="2">
      <t>テッ</t>
    </rPh>
    <phoneticPr fontId="2"/>
  </si>
  <si>
    <t>部分</t>
    <rPh sb="0" eb="2">
      <t>ブブン</t>
    </rPh>
    <phoneticPr fontId="2"/>
  </si>
  <si>
    <t>〇〇〇分岐線新設工事</t>
    <rPh sb="3" eb="6">
      <t>ブンキセン</t>
    </rPh>
    <rPh sb="6" eb="8">
      <t>シンセツ</t>
    </rPh>
    <rPh sb="8" eb="10">
      <t>コウジ</t>
    </rPh>
    <phoneticPr fontId="2"/>
  </si>
  <si>
    <t>特殊工事Ｐ「２Ｐ」</t>
    <rPh sb="0" eb="2">
      <t>トクシュ</t>
    </rPh>
    <rPh sb="2" eb="4">
      <t>コウジ</t>
    </rPh>
    <phoneticPr fontId="2"/>
  </si>
  <si>
    <t>〇〇〇線経年支持物建物工事（１工区）</t>
    <phoneticPr fontId="2"/>
  </si>
  <si>
    <t>○○○線電力線張替工事</t>
    <phoneticPr fontId="2"/>
  </si>
  <si>
    <t>基礎、鉄塔、架線の「その他」の場合は、その内容を以下に記載のこと</t>
    <rPh sb="0" eb="2">
      <t>キソ</t>
    </rPh>
    <rPh sb="3" eb="5">
      <t>テットウ</t>
    </rPh>
    <rPh sb="6" eb="8">
      <t>カセン</t>
    </rPh>
    <rPh sb="12" eb="13">
      <t>タ</t>
    </rPh>
    <rPh sb="15" eb="17">
      <t>バアイ</t>
    </rPh>
    <rPh sb="21" eb="23">
      <t>ナイヨウ</t>
    </rPh>
    <rPh sb="24" eb="26">
      <t>イカ</t>
    </rPh>
    <rPh sb="27" eb="29">
      <t>キサイ</t>
    </rPh>
    <phoneticPr fontId="2"/>
  </si>
  <si>
    <t>対象№
（Ａ）</t>
    <phoneticPr fontId="2"/>
  </si>
  <si>
    <t>工事件名</t>
    <phoneticPr fontId="2"/>
  </si>
  <si>
    <t>その他</t>
    <phoneticPr fontId="2"/>
  </si>
  <si>
    <t>内　　　　　　容</t>
    <rPh sb="0" eb="1">
      <t>ウチ</t>
    </rPh>
    <rPh sb="7" eb="8">
      <t>カタチ</t>
    </rPh>
    <phoneticPr fontId="2"/>
  </si>
  <si>
    <t>基礎</t>
    <rPh sb="0" eb="2">
      <t>キソ</t>
    </rPh>
    <phoneticPr fontId="2"/>
  </si>
  <si>
    <t>鉄塔</t>
    <rPh sb="0" eb="2">
      <t>テットウ</t>
    </rPh>
    <phoneticPr fontId="2"/>
  </si>
  <si>
    <t>架線</t>
    <rPh sb="0" eb="2">
      <t>カセン</t>
    </rPh>
    <phoneticPr fontId="2"/>
  </si>
  <si>
    <t>　　〇上級代理人申請時　特別講習会のチェック表</t>
    <rPh sb="3" eb="8">
      <t>ジョウキュウダイリニン</t>
    </rPh>
    <rPh sb="8" eb="10">
      <t>シンセイ</t>
    </rPh>
    <rPh sb="10" eb="11">
      <t>ジ</t>
    </rPh>
    <rPh sb="12" eb="14">
      <t>トクベツ</t>
    </rPh>
    <rPh sb="14" eb="17">
      <t>コウシュウカイ</t>
    </rPh>
    <rPh sb="22" eb="23">
      <t>ヒョウ</t>
    </rPh>
    <phoneticPr fontId="10"/>
  </si>
  <si>
    <t>代理人取得年月日</t>
    <rPh sb="0" eb="5">
      <t>ダイリニンシュトク</t>
    </rPh>
    <rPh sb="5" eb="8">
      <t>ネンガッピ</t>
    </rPh>
    <phoneticPr fontId="10"/>
  </si>
  <si>
    <t>新規認定時の</t>
    <rPh sb="0" eb="2">
      <t>シンキ</t>
    </rPh>
    <rPh sb="2" eb="4">
      <t>ニンテイ</t>
    </rPh>
    <rPh sb="4" eb="5">
      <t>ジ</t>
    </rPh>
    <phoneticPr fontId="10"/>
  </si>
  <si>
    <t>第１回目更新時の</t>
    <rPh sb="0" eb="1">
      <t>ダイ</t>
    </rPh>
    <rPh sb="2" eb="4">
      <t>カイメ</t>
    </rPh>
    <rPh sb="4" eb="6">
      <t>コウシン</t>
    </rPh>
    <rPh sb="6" eb="7">
      <t>ジ</t>
    </rPh>
    <phoneticPr fontId="10"/>
  </si>
  <si>
    <t>備　　　考</t>
    <rPh sb="0" eb="1">
      <t>ビ</t>
    </rPh>
    <rPh sb="4" eb="5">
      <t>コウ</t>
    </rPh>
    <phoneticPr fontId="10"/>
  </si>
  <si>
    <t>年度</t>
    <rPh sb="0" eb="1">
      <t>ネン</t>
    </rPh>
    <rPh sb="1" eb="2">
      <t>ド</t>
    </rPh>
    <phoneticPr fontId="10"/>
  </si>
  <si>
    <t>西暦</t>
    <rPh sb="0" eb="2">
      <t>セイレキ</t>
    </rPh>
    <phoneticPr fontId="10"/>
  </si>
  <si>
    <t>和暦</t>
    <rPh sb="0" eb="2">
      <t>ワレキ</t>
    </rPh>
    <phoneticPr fontId="10"/>
  </si>
  <si>
    <t>特別講習会</t>
    <rPh sb="0" eb="2">
      <t>トクベツ</t>
    </rPh>
    <rPh sb="2" eb="5">
      <t>コウシュウカイ</t>
    </rPh>
    <phoneticPr fontId="10"/>
  </si>
  <si>
    <t>２月</t>
    <rPh sb="1" eb="2">
      <t>ガツ</t>
    </rPh>
    <phoneticPr fontId="10"/>
  </si>
  <si>
    <t>２月</t>
  </si>
  <si>
    <t>更新３年を５年へ</t>
    <rPh sb="0" eb="2">
      <t>コウシン</t>
    </rPh>
    <rPh sb="3" eb="4">
      <t>ネン</t>
    </rPh>
    <rPh sb="6" eb="7">
      <t>ネン</t>
    </rPh>
    <phoneticPr fontId="10"/>
  </si>
  <si>
    <t>新規特別講習会を翌年へ</t>
    <rPh sb="0" eb="2">
      <t>シンキ</t>
    </rPh>
    <rPh sb="2" eb="7">
      <t>トクベツコウシュウカイ</t>
    </rPh>
    <rPh sb="8" eb="10">
      <t>ヨクネン</t>
    </rPh>
    <phoneticPr fontId="10"/>
  </si>
  <si>
    <t>申請年月日</t>
    <rPh sb="0" eb="2">
      <t>シンセイ</t>
    </rPh>
    <rPh sb="2" eb="5">
      <t>ネンガッピ</t>
    </rPh>
    <phoneticPr fontId="2"/>
  </si>
  <si>
    <t>申請年度末</t>
    <rPh sb="0" eb="2">
      <t>シンセイ</t>
    </rPh>
    <rPh sb="2" eb="4">
      <t>ネンド</t>
    </rPh>
    <rPh sb="4" eb="5">
      <t>マツ</t>
    </rPh>
    <phoneticPr fontId="2"/>
  </si>
  <si>
    <t>認定種別 ： 現場代理人，上級現場代理人のどちらかに”〇”を記入する。</t>
    <rPh sb="0" eb="2">
      <t>ニンテイ</t>
    </rPh>
    <phoneticPr fontId="2"/>
  </si>
  <si>
    <t>実務経験の最終日は、</t>
    <rPh sb="0" eb="2">
      <t>ジツム</t>
    </rPh>
    <rPh sb="2" eb="4">
      <t>ケイケン</t>
    </rPh>
    <rPh sb="5" eb="7">
      <t>サイシュウ</t>
    </rPh>
    <rPh sb="7" eb="8">
      <t>ビ</t>
    </rPh>
    <phoneticPr fontId="2"/>
  </si>
  <si>
    <t>で記載。</t>
    <rPh sb="1" eb="3">
      <t>キサイ</t>
    </rPh>
    <phoneticPr fontId="10"/>
  </si>
  <si>
    <t>　資　格</t>
    <rPh sb="1" eb="2">
      <t>シ</t>
    </rPh>
    <rPh sb="3" eb="4">
      <t>カク</t>
    </rPh>
    <phoneticPr fontId="2"/>
  </si>
  <si>
    <t>　法令で定められた教育・技能講習又は教習</t>
    <phoneticPr fontId="2"/>
  </si>
  <si>
    <t>１級土木施工管理技士</t>
    <rPh sb="1" eb="2">
      <t>キュウ</t>
    </rPh>
    <rPh sb="2" eb="4">
      <t>ドボク</t>
    </rPh>
    <rPh sb="4" eb="6">
      <t>セコウ</t>
    </rPh>
    <rPh sb="6" eb="8">
      <t>カンリ</t>
    </rPh>
    <rPh sb="8" eb="10">
      <t>ギシ</t>
    </rPh>
    <phoneticPr fontId="2"/>
  </si>
  <si>
    <t>職長等の教育</t>
    <phoneticPr fontId="2"/>
  </si>
  <si>
    <t>１級土木施工管理技士補</t>
    <rPh sb="1" eb="2">
      <t>キュウ</t>
    </rPh>
    <rPh sb="2" eb="4">
      <t>ドボク</t>
    </rPh>
    <rPh sb="4" eb="6">
      <t>セコウ</t>
    </rPh>
    <rPh sb="6" eb="8">
      <t>カンリ</t>
    </rPh>
    <rPh sb="8" eb="10">
      <t>ギシ</t>
    </rPh>
    <rPh sb="10" eb="11">
      <t>ホ</t>
    </rPh>
    <phoneticPr fontId="2"/>
  </si>
  <si>
    <t>職長・安全衛生責任者教育</t>
    <phoneticPr fontId="2"/>
  </si>
  <si>
    <t>２級土木施工管理技士</t>
    <rPh sb="1" eb="2">
      <t>キュウ</t>
    </rPh>
    <rPh sb="2" eb="4">
      <t>ドボク</t>
    </rPh>
    <rPh sb="4" eb="6">
      <t>セコウ</t>
    </rPh>
    <rPh sb="6" eb="8">
      <t>カンリ</t>
    </rPh>
    <rPh sb="8" eb="10">
      <t>ギシ</t>
    </rPh>
    <phoneticPr fontId="2"/>
  </si>
  <si>
    <t>【作業主任者】</t>
    <rPh sb="1" eb="3">
      <t>サギョウ</t>
    </rPh>
    <rPh sb="3" eb="6">
      <t>シュニンシャ</t>
    </rPh>
    <phoneticPr fontId="2"/>
  </si>
  <si>
    <t>１級電気工事施工管理技士</t>
    <rPh sb="1" eb="2">
      <t>キュウ</t>
    </rPh>
    <rPh sb="2" eb="6">
      <t>デンキコウジ</t>
    </rPh>
    <rPh sb="6" eb="8">
      <t>セコウ</t>
    </rPh>
    <rPh sb="8" eb="10">
      <t>カンリ</t>
    </rPh>
    <rPh sb="10" eb="12">
      <t>ギシ</t>
    </rPh>
    <phoneticPr fontId="2"/>
  </si>
  <si>
    <t>高圧室内作業主任者</t>
  </si>
  <si>
    <t>１級電気工事施工管理技士補</t>
    <rPh sb="1" eb="2">
      <t>キュウ</t>
    </rPh>
    <rPh sb="2" eb="6">
      <t>デンキコウジ</t>
    </rPh>
    <rPh sb="6" eb="8">
      <t>セコウ</t>
    </rPh>
    <rPh sb="8" eb="10">
      <t>カンリ</t>
    </rPh>
    <rPh sb="10" eb="12">
      <t>ギシ</t>
    </rPh>
    <rPh sb="12" eb="13">
      <t>ホ</t>
    </rPh>
    <phoneticPr fontId="2"/>
  </si>
  <si>
    <t>ガス溶接作業主任者</t>
  </si>
  <si>
    <t>２級電気工事施工管理技士</t>
    <rPh sb="1" eb="2">
      <t>キュウ</t>
    </rPh>
    <rPh sb="2" eb="6">
      <t>デンキコウジ</t>
    </rPh>
    <rPh sb="6" eb="8">
      <t>セコウ</t>
    </rPh>
    <rPh sb="8" eb="10">
      <t>カンリ</t>
    </rPh>
    <rPh sb="10" eb="12">
      <t>ギシ</t>
    </rPh>
    <phoneticPr fontId="2"/>
  </si>
  <si>
    <t>林業架線作業主任者</t>
  </si>
  <si>
    <t>第１種電気主任技術者</t>
    <rPh sb="0" eb="1">
      <t>ダイ</t>
    </rPh>
    <rPh sb="2" eb="3">
      <t>シュ</t>
    </rPh>
    <rPh sb="3" eb="10">
      <t>デンキシュニンギジュツシャ</t>
    </rPh>
    <phoneticPr fontId="2"/>
  </si>
  <si>
    <t>地山の掘削作業主任者</t>
  </si>
  <si>
    <t>第２種電気主任技術者</t>
    <rPh sb="0" eb="1">
      <t>ダイ</t>
    </rPh>
    <rPh sb="2" eb="3">
      <t>シュ</t>
    </rPh>
    <rPh sb="3" eb="10">
      <t>デンキシュニンギジュツシャ</t>
    </rPh>
    <phoneticPr fontId="2"/>
  </si>
  <si>
    <t>土止め支保工作業主任者</t>
  </si>
  <si>
    <t>第３種電気主任技術者</t>
    <rPh sb="0" eb="1">
      <t>ダイ</t>
    </rPh>
    <rPh sb="2" eb="3">
      <t>シュ</t>
    </rPh>
    <rPh sb="3" eb="10">
      <t>デンキシュニンギジュツシャ</t>
    </rPh>
    <phoneticPr fontId="2"/>
  </si>
  <si>
    <t>ずい道等の堀削等作業主任者</t>
  </si>
  <si>
    <t>第１種電気工事士</t>
    <rPh sb="0" eb="1">
      <t>ダイ</t>
    </rPh>
    <rPh sb="2" eb="3">
      <t>シュ</t>
    </rPh>
    <rPh sb="3" eb="7">
      <t>デンキコウジ</t>
    </rPh>
    <rPh sb="7" eb="8">
      <t>シ</t>
    </rPh>
    <phoneticPr fontId="2"/>
  </si>
  <si>
    <t>はい作業主任者</t>
  </si>
  <si>
    <t>第２種電気工事士</t>
    <rPh sb="0" eb="1">
      <t>ダイ</t>
    </rPh>
    <rPh sb="2" eb="3">
      <t>シュ</t>
    </rPh>
    <rPh sb="3" eb="7">
      <t>デンキコウジ</t>
    </rPh>
    <rPh sb="7" eb="8">
      <t>シ</t>
    </rPh>
    <phoneticPr fontId="2"/>
  </si>
  <si>
    <t>型枠支保工の組立て等作業主任者</t>
  </si>
  <si>
    <t>技術士（建設「鋼構造及びコンクリート」）</t>
    <rPh sb="0" eb="3">
      <t>ギジュツシ</t>
    </rPh>
    <rPh sb="4" eb="6">
      <t>ケンセツ</t>
    </rPh>
    <rPh sb="7" eb="8">
      <t>コウ</t>
    </rPh>
    <rPh sb="8" eb="10">
      <t>コウゾウ</t>
    </rPh>
    <rPh sb="10" eb="11">
      <t>オヨ</t>
    </rPh>
    <phoneticPr fontId="2"/>
  </si>
  <si>
    <t>足場の組立て等作業主任者</t>
  </si>
  <si>
    <t>技術士（電気）</t>
    <rPh sb="0" eb="3">
      <t>ギジュツシ</t>
    </rPh>
    <rPh sb="4" eb="6">
      <t>デンキ</t>
    </rPh>
    <phoneticPr fontId="2"/>
  </si>
  <si>
    <t>建築物等の鉄骨の組立て等作業主任者</t>
  </si>
  <si>
    <t>技術士（電子）</t>
    <rPh sb="0" eb="3">
      <t>ギジュツシ</t>
    </rPh>
    <rPh sb="4" eb="6">
      <t>デンシ</t>
    </rPh>
    <phoneticPr fontId="2"/>
  </si>
  <si>
    <t>コンクリート破砕器作業主任者</t>
  </si>
  <si>
    <t>コンクリート造の工作物の解体等作業主任者</t>
  </si>
  <si>
    <t>酸素欠乏危険作業主任者</t>
  </si>
  <si>
    <t/>
  </si>
  <si>
    <t>酸素欠乏・硫化水素危険作業主任者</t>
  </si>
  <si>
    <t>石綿作業主任者</t>
  </si>
  <si>
    <t>特定化学物質作業主任者</t>
  </si>
  <si>
    <t>鉛作業主任者</t>
  </si>
  <si>
    <t>四アルキル鉛作業主任者</t>
  </si>
  <si>
    <t>有機溶剤作業主任者</t>
  </si>
  <si>
    <t>【就業制限】</t>
    <rPh sb="1" eb="3">
      <t>シュウギョウ</t>
    </rPh>
    <rPh sb="3" eb="5">
      <t>セイゲン</t>
    </rPh>
    <phoneticPr fontId="2"/>
  </si>
  <si>
    <t>発破士</t>
    <rPh sb="0" eb="2">
      <t>ハッパ</t>
    </rPh>
    <rPh sb="2" eb="3">
      <t>シ</t>
    </rPh>
    <phoneticPr fontId="20"/>
  </si>
  <si>
    <t>クレーン運転士</t>
    <rPh sb="4" eb="7">
      <t>ウンテンシ</t>
    </rPh>
    <phoneticPr fontId="20"/>
  </si>
  <si>
    <t>移動式クレーン運転士</t>
    <rPh sb="0" eb="2">
      <t>イドウ</t>
    </rPh>
    <rPh sb="2" eb="3">
      <t>シキ</t>
    </rPh>
    <rPh sb="7" eb="10">
      <t>ウンテンシ</t>
    </rPh>
    <phoneticPr fontId="20"/>
  </si>
  <si>
    <t>小型移動式クレーン運転技能講習修了者</t>
    <rPh sb="0" eb="2">
      <t>コガタ</t>
    </rPh>
    <rPh sb="2" eb="4">
      <t>イドウ</t>
    </rPh>
    <rPh sb="4" eb="5">
      <t>シキ</t>
    </rPh>
    <rPh sb="9" eb="11">
      <t>ウンテン</t>
    </rPh>
    <rPh sb="11" eb="13">
      <t>ギノウ</t>
    </rPh>
    <rPh sb="13" eb="15">
      <t>コウシュウ</t>
    </rPh>
    <rPh sb="15" eb="18">
      <t>シュウリョウシャ</t>
    </rPh>
    <phoneticPr fontId="20"/>
  </si>
  <si>
    <t>デリック運転士</t>
    <rPh sb="4" eb="7">
      <t>ウンテンシ</t>
    </rPh>
    <phoneticPr fontId="20"/>
  </si>
  <si>
    <t>ガス溶接技能講習修了者</t>
  </si>
  <si>
    <t>玉掛技能講習修了者</t>
    <rPh sb="0" eb="2">
      <t>タマカケ</t>
    </rPh>
    <phoneticPr fontId="20"/>
  </si>
  <si>
    <t>車両系建設機械運転技能講習修了者</t>
    <rPh sb="0" eb="7">
      <t>シャリョウケイケンセツキカイ</t>
    </rPh>
    <rPh sb="7" eb="9">
      <t>ウンテン</t>
    </rPh>
    <phoneticPr fontId="20"/>
  </si>
  <si>
    <t>不整地運搬車技能講習修了者</t>
    <rPh sb="0" eb="6">
      <t>フセイチウンパンシャ</t>
    </rPh>
    <phoneticPr fontId="20"/>
  </si>
  <si>
    <t>高所作業車運転技能講習修了者</t>
    <rPh sb="0" eb="5">
      <t>コウショサギョウシャ</t>
    </rPh>
    <rPh sb="5" eb="7">
      <t>ウンテン</t>
    </rPh>
    <rPh sb="7" eb="9">
      <t>ギノウ</t>
    </rPh>
    <rPh sb="9" eb="11">
      <t>コウシュウ</t>
    </rPh>
    <rPh sb="11" eb="14">
      <t>シュウリョウシャ</t>
    </rPh>
    <phoneticPr fontId="20"/>
  </si>
  <si>
    <t>フルハーネス型墜落制止用器具</t>
  </si>
  <si>
    <t>【特別教育】</t>
    <rPh sb="1" eb="3">
      <t>トクベツ</t>
    </rPh>
    <rPh sb="3" eb="5">
      <t>キョウイク</t>
    </rPh>
    <phoneticPr fontId="2"/>
  </si>
  <si>
    <t>電気取扱業務（高圧、特別高圧）</t>
    <rPh sb="0" eb="2">
      <t>デンキ</t>
    </rPh>
    <rPh sb="2" eb="4">
      <t>トリアツカイ</t>
    </rPh>
    <rPh sb="4" eb="6">
      <t>ギョウム</t>
    </rPh>
    <rPh sb="7" eb="9">
      <t>コウアツ</t>
    </rPh>
    <rPh sb="10" eb="12">
      <t>トクベツ</t>
    </rPh>
    <rPh sb="12" eb="14">
      <t>コウアツ</t>
    </rPh>
    <phoneticPr fontId="20"/>
  </si>
  <si>
    <t>立木の伐木等の業務</t>
    <rPh sb="0" eb="2">
      <t>タチキ</t>
    </rPh>
    <rPh sb="3" eb="5">
      <t>バツボク</t>
    </rPh>
    <rPh sb="5" eb="6">
      <t>トウ</t>
    </rPh>
    <rPh sb="7" eb="9">
      <t>ギョウム</t>
    </rPh>
    <phoneticPr fontId="20"/>
  </si>
  <si>
    <t>チェーンソーを使用した立木の伐木等の業務</t>
    <rPh sb="7" eb="9">
      <t>シヨウ</t>
    </rPh>
    <rPh sb="11" eb="13">
      <t>タチキ</t>
    </rPh>
    <rPh sb="14" eb="16">
      <t>バツボク</t>
    </rPh>
    <rPh sb="16" eb="17">
      <t>トウ</t>
    </rPh>
    <rPh sb="18" eb="20">
      <t>ギョウム</t>
    </rPh>
    <phoneticPr fontId="20"/>
  </si>
  <si>
    <t>玉掛け業務</t>
    <rPh sb="0" eb="2">
      <t>タマカ</t>
    </rPh>
    <rPh sb="3" eb="5">
      <t>ギョウム</t>
    </rPh>
    <phoneticPr fontId="20"/>
  </si>
  <si>
    <t>車両系建設機械運転者</t>
    <rPh sb="0" eb="7">
      <t>シャリョウケイケンセツキカイ</t>
    </rPh>
    <rPh sb="7" eb="9">
      <t>ウンテン</t>
    </rPh>
    <phoneticPr fontId="20"/>
  </si>
  <si>
    <t>不整地運搬車運転者</t>
    <rPh sb="0" eb="6">
      <t>フセイチウンパンシャ</t>
    </rPh>
    <rPh sb="6" eb="8">
      <t>ウンテン</t>
    </rPh>
    <phoneticPr fontId="20"/>
  </si>
  <si>
    <t>高所作業車運転者</t>
    <rPh sb="0" eb="5">
      <t>コウショサギョウシャ</t>
    </rPh>
    <rPh sb="5" eb="7">
      <t>ウンテン</t>
    </rPh>
    <phoneticPr fontId="20"/>
  </si>
  <si>
    <t>軌道装置（ﾓﾉﾚｰﾙ）の動力車の運転業務</t>
    <rPh sb="0" eb="2">
      <t>キドウ</t>
    </rPh>
    <rPh sb="2" eb="4">
      <t>ソウチ</t>
    </rPh>
    <rPh sb="12" eb="14">
      <t>ドウリョク</t>
    </rPh>
    <rPh sb="14" eb="15">
      <t>シャ</t>
    </rPh>
    <rPh sb="16" eb="18">
      <t>ウンテン</t>
    </rPh>
    <rPh sb="18" eb="20">
      <t>ギョウム</t>
    </rPh>
    <phoneticPr fontId="20"/>
  </si>
  <si>
    <t>中部</t>
  </si>
  <si>
    <t>指導監督的な実務経験の対象開始日</t>
    <rPh sb="13" eb="16">
      <t>カイシビ</t>
    </rPh>
    <phoneticPr fontId="2"/>
  </si>
  <si>
    <t>新設・建替</t>
    <rPh sb="0" eb="2">
      <t>シンセツ</t>
    </rPh>
    <rPh sb="3" eb="5">
      <t>タテカ</t>
    </rPh>
    <phoneticPr fontId="2"/>
  </si>
  <si>
    <t>電線張替</t>
    <rPh sb="0" eb="4">
      <t>デンセンハリカエ</t>
    </rPh>
    <phoneticPr fontId="2"/>
  </si>
  <si>
    <t>架線単</t>
    <rPh sb="0" eb="2">
      <t>ガセン</t>
    </rPh>
    <rPh sb="2" eb="3">
      <t>タン</t>
    </rPh>
    <phoneticPr fontId="2"/>
  </si>
  <si>
    <t>撤去架線単</t>
    <rPh sb="0" eb="2">
      <t>テッキョ</t>
    </rPh>
    <rPh sb="2" eb="4">
      <t>ガセン</t>
    </rPh>
    <rPh sb="4" eb="5">
      <t>タン</t>
    </rPh>
    <phoneticPr fontId="2"/>
  </si>
  <si>
    <t>対象業務</t>
    <phoneticPr fontId="2"/>
  </si>
  <si>
    <t>副現場代理人</t>
    <rPh sb="0" eb="1">
      <t>フク</t>
    </rPh>
    <rPh sb="1" eb="3">
      <t>ゲンバ</t>
    </rPh>
    <rPh sb="3" eb="6">
      <t>ダイリニン</t>
    </rPh>
    <phoneticPr fontId="2"/>
  </si>
  <si>
    <t>○月○日合格発表待ち</t>
  </si>
  <si>
    <t>（受験番号　　　　　　　　　　　　）</t>
  </si>
  <si>
    <t>Ver.2024.9</t>
    <phoneticPr fontId="2"/>
  </si>
  <si>
    <t>Ver.2024.9</t>
    <phoneticPr fontId="2"/>
  </si>
  <si>
    <t>内申書内、修正なし。（メモ）</t>
    <rPh sb="0" eb="3">
      <t>ナイシンショ</t>
    </rPh>
    <rPh sb="3" eb="4">
      <t>ナイ</t>
    </rPh>
    <rPh sb="5" eb="7">
      <t>シュウセイ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</si>
</sst>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0.0;[Red]\-#,##0.0"/>
    <numFmt numFmtId="177" formatCode="yyyy&quot;年&quot;m&quot;月&quot;;@"/>
    <numFmt numFmtId="178" formatCode="[$-411]ggge&quot;年&quot;m&quot;月&quot;"/>
    <numFmt numFmtId="179" formatCode="0;&quot;▲ &quot;0"/>
    <numFmt numFmtId="180" formatCode="[$]ggge&quot;年&quot;m&quot;月&quot;d&quot;日&quot;;@"/>
    <numFmt numFmtId="181" formatCode="yyyy&quot;年&quot;m&quot;月&quot;d&quot;日&quot;;@"/>
    <numFmt numFmtId="182" formatCode="0_);[Red]\(0\)"/>
    <numFmt numFmtId="183" formatCode="[$-411]ggge&quot;年&quot;"/>
    <numFmt numFmtId="184" formatCode="[DBNum3][$-411]ggge&quot;年度&quot;"/>
    <numFmt numFmtId="185" formatCode="[DBNum3][$-411]yyyy&quot;年&quot;m&quot;月&quot;d&quot;日&quot;"/>
    <numFmt numFmtId="186" formatCode="[DBNum3][$-411]ggge&quot;年&quot;"/>
    <numFmt numFmtId="187" formatCode="[DBNum3][$-411]yyyy&quot;年&quot;"/>
    <numFmt numFmtId="188" formatCode="[$-F800]dddd\,\ mmmm\ dd\,\ yyyy"/>
    <numFmt numFmtId="189" formatCode="[$-411]ggge&quot;年&quot;m&quot;月&quot;d&quot;日&quot;;@"/>
    <numFmt numFmtId="190" formatCode="0&quot;ヶ月&quot;"/>
    <numFmt numFmtId="191" formatCode="yyyy&quot;年2月&quot;"/>
    <numFmt numFmtId="192" formatCode="[$-411]yyyy&quot;年&quot;m&quot;月&quot;d&quot;日以降よりの経歴を記載&quot;"/>
    <numFmt numFmtId="193" formatCode="[DBNum3][$-411]0"/>
    <numFmt numFmtId="194" formatCode="[DBNum3][$-411]00"/>
    <numFmt numFmtId="195" formatCode="[$-411]yyyy&quot;年4月1日以降よりの経歴を記載&quot;"/>
  </numFmts>
  <fonts count="63">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ＤＦ平成ゴシック体W5"/>
      <family val="3"/>
      <charset val="128"/>
    </font>
    <font>
      <sz val="9"/>
      <color theme="1"/>
      <name val="ＤＦ平成ゴシック体W5"/>
      <family val="3"/>
      <charset val="128"/>
    </font>
    <font>
      <sz val="10"/>
      <color rgb="FFFF0000"/>
      <name val="ＤＦ平成ゴシック体W5"/>
      <family val="3"/>
      <charset val="128"/>
    </font>
    <font>
      <sz val="14"/>
      <color theme="1"/>
      <name val="ＤＦ平成ゴシック体W5"/>
      <family val="3"/>
      <charset val="128"/>
    </font>
    <font>
      <sz val="11"/>
      <color theme="1"/>
      <name val="游ゴシック"/>
      <family val="3"/>
      <charset val="128"/>
      <scheme val="minor"/>
    </font>
    <font>
      <sz val="10.5"/>
      <name val="ＭＳ Ｐゴシック"/>
      <family val="3"/>
      <charset val="128"/>
    </font>
    <font>
      <b/>
      <sz val="14"/>
      <name val="ＭＳ Ｐゴシック"/>
      <family val="3"/>
      <charset val="128"/>
    </font>
    <font>
      <sz val="6"/>
      <name val="ＭＳ Ｐゴシック"/>
      <family val="3"/>
      <charset val="128"/>
    </font>
    <font>
      <sz val="9"/>
      <name val="ＭＳ Ｐゴシック"/>
      <family val="3"/>
      <charset val="128"/>
    </font>
    <font>
      <sz val="11"/>
      <color theme="1"/>
      <name val="游ゴシック"/>
      <family val="2"/>
      <scheme val="minor"/>
    </font>
    <font>
      <sz val="6"/>
      <name val="游ゴシック"/>
      <family val="3"/>
      <charset val="128"/>
      <scheme val="minor"/>
    </font>
    <font>
      <sz val="9"/>
      <color theme="1"/>
      <name val="HGSｺﾞｼｯｸM"/>
      <family val="3"/>
      <charset val="128"/>
    </font>
    <font>
      <sz val="9"/>
      <name val="HGPｺﾞｼｯｸM"/>
      <family val="3"/>
      <charset val="128"/>
    </font>
    <font>
      <b/>
      <sz val="9"/>
      <name val="HGPｺﾞｼｯｸM"/>
      <family val="3"/>
      <charset val="128"/>
    </font>
    <font>
      <sz val="9"/>
      <color theme="0" tint="-0.34998626667073579"/>
      <name val="HGPｺﾞｼｯｸM"/>
      <family val="3"/>
      <charset val="128"/>
    </font>
    <font>
      <b/>
      <sz val="10.5"/>
      <name val="HGPｺﾞｼｯｸM"/>
      <family val="3"/>
      <charset val="128"/>
    </font>
    <font>
      <sz val="10.5"/>
      <name val="HGPｺﾞｼｯｸM"/>
      <family val="3"/>
      <charset val="128"/>
    </font>
    <font>
      <sz val="10.5"/>
      <name val="HGSｺﾞｼｯｸM"/>
      <family val="3"/>
      <charset val="128"/>
    </font>
    <font>
      <sz val="11"/>
      <color theme="1"/>
      <name val="HGSｺﾞｼｯｸM"/>
      <family val="3"/>
      <charset val="128"/>
    </font>
    <font>
      <sz val="12"/>
      <color theme="1"/>
      <name val="HGSｺﾞｼｯｸM"/>
      <family val="3"/>
      <charset val="128"/>
    </font>
    <font>
      <sz val="14"/>
      <color theme="1"/>
      <name val="HGSｺﾞｼｯｸM"/>
      <family val="3"/>
      <charset val="128"/>
    </font>
    <font>
      <sz val="16"/>
      <color theme="1"/>
      <name val="HGSｺﾞｼｯｸM"/>
      <family val="3"/>
      <charset val="128"/>
    </font>
    <font>
      <sz val="16"/>
      <color rgb="FFFF0000"/>
      <name val="HGSｺﾞｼｯｸM"/>
      <family val="3"/>
      <charset val="128"/>
    </font>
    <font>
      <b/>
      <sz val="12"/>
      <name val="HGPｺﾞｼｯｸM"/>
      <family val="3"/>
      <charset val="128"/>
    </font>
    <font>
      <sz val="10"/>
      <color theme="1"/>
      <name val="HGSｺﾞｼｯｸM"/>
      <family val="3"/>
      <charset val="128"/>
    </font>
    <font>
      <sz val="11"/>
      <color rgb="FFFF0000"/>
      <name val="HGSｺﾞｼｯｸM"/>
      <family val="3"/>
      <charset val="128"/>
    </font>
    <font>
      <sz val="10"/>
      <color rgb="FFFF0000"/>
      <name val="HGSｺﾞｼｯｸM"/>
      <family val="3"/>
      <charset val="128"/>
    </font>
    <font>
      <sz val="10"/>
      <name val="HGSｺﾞｼｯｸM"/>
      <family val="3"/>
      <charset val="128"/>
    </font>
    <font>
      <sz val="20"/>
      <color theme="1"/>
      <name val="HGSｺﾞｼｯｸM"/>
      <family val="3"/>
      <charset val="128"/>
    </font>
    <font>
      <u/>
      <sz val="10"/>
      <color theme="1"/>
      <name val="HGSｺﾞｼｯｸM"/>
      <family val="3"/>
      <charset val="128"/>
    </font>
    <font>
      <sz val="12"/>
      <name val="HGSｺﾞｼｯｸM"/>
      <family val="3"/>
      <charset val="128"/>
    </font>
    <font>
      <b/>
      <sz val="10"/>
      <name val="HGSｺﾞｼｯｸM"/>
      <family val="3"/>
      <charset val="128"/>
    </font>
    <font>
      <sz val="10"/>
      <name val="HGPｺﾞｼｯｸM"/>
      <family val="3"/>
      <charset val="128"/>
    </font>
    <font>
      <sz val="11"/>
      <name val="HGPｺﾞｼｯｸM"/>
      <family val="3"/>
      <charset val="128"/>
    </font>
    <font>
      <sz val="12"/>
      <name val="HGPｺﾞｼｯｸM"/>
      <family val="3"/>
      <charset val="128"/>
    </font>
    <font>
      <b/>
      <sz val="10"/>
      <name val="HGPｺﾞｼｯｸM"/>
      <family val="3"/>
      <charset val="128"/>
    </font>
    <font>
      <sz val="16"/>
      <name val="HGSｺﾞｼｯｸM"/>
      <family val="3"/>
      <charset val="128"/>
    </font>
    <font>
      <sz val="8"/>
      <color theme="1"/>
      <name val="HGSｺﾞｼｯｸM"/>
      <family val="3"/>
      <charset val="128"/>
    </font>
    <font>
      <sz val="6"/>
      <color theme="1"/>
      <name val="HGSｺﾞｼｯｸM"/>
      <family val="3"/>
      <charset val="128"/>
    </font>
    <font>
      <sz val="10"/>
      <name val="ＤＦ平成ゴシック体W5"/>
      <family val="3"/>
      <charset val="128"/>
    </font>
    <font>
      <sz val="11"/>
      <color rgb="FFFF0000"/>
      <name val="游ゴシック"/>
      <family val="2"/>
      <charset val="128"/>
      <scheme val="minor"/>
    </font>
    <font>
      <sz val="8"/>
      <color rgb="FFFF0000"/>
      <name val="HGSｺﾞｼｯｸM"/>
      <family val="3"/>
      <charset val="128"/>
    </font>
    <font>
      <sz val="10"/>
      <color rgb="FFFF0000"/>
      <name val="游ゴシック"/>
      <family val="2"/>
      <charset val="128"/>
      <scheme val="minor"/>
    </font>
    <font>
      <sz val="11"/>
      <name val="游ゴシック"/>
      <family val="2"/>
      <charset val="128"/>
      <scheme val="minor"/>
    </font>
    <font>
      <sz val="8"/>
      <name val="HGSｺﾞｼｯｸM"/>
      <family val="3"/>
      <charset val="128"/>
    </font>
    <font>
      <sz val="8"/>
      <color theme="1"/>
      <name val="游ゴシック"/>
      <family val="2"/>
      <charset val="128"/>
      <scheme val="minor"/>
    </font>
    <font>
      <sz val="11"/>
      <name val="HGSｺﾞｼｯｸM"/>
      <family val="3"/>
      <charset val="128"/>
    </font>
    <font>
      <sz val="14"/>
      <name val="HGSｺﾞｼｯｸM"/>
      <family val="3"/>
      <charset val="128"/>
    </font>
    <font>
      <sz val="11"/>
      <color theme="1"/>
      <name val="游ゴシック"/>
      <family val="3"/>
      <charset val="128"/>
    </font>
    <font>
      <sz val="10.5"/>
      <name val="HG丸ｺﾞｼｯｸM-PRO"/>
      <family val="3"/>
      <charset val="128"/>
    </font>
    <font>
      <b/>
      <sz val="10.5"/>
      <color rgb="FFFF0000"/>
      <name val="HG丸ｺﾞｼｯｸM-PRO"/>
      <family val="3"/>
      <charset val="128"/>
    </font>
    <font>
      <sz val="10"/>
      <name val="HG丸ｺﾞｼｯｸM-PRO"/>
      <family val="3"/>
      <charset val="128"/>
    </font>
    <font>
      <sz val="8"/>
      <name val="HG丸ｺﾞｼｯｸM-PRO"/>
      <family val="3"/>
      <charset val="128"/>
    </font>
    <font>
      <sz val="9"/>
      <name val="HG丸ｺﾞｼｯｸM-PRO"/>
      <family val="3"/>
      <charset val="128"/>
    </font>
    <font>
      <sz val="10.5"/>
      <color theme="1"/>
      <name val="HG丸ｺﾞｼｯｸM-PRO"/>
      <family val="3"/>
      <charset val="128"/>
    </font>
    <font>
      <sz val="10"/>
      <color theme="1"/>
      <name val="HG丸ｺﾞｼｯｸM-PRO"/>
      <family val="3"/>
      <charset val="128"/>
    </font>
    <font>
      <b/>
      <sz val="10"/>
      <color rgb="FFFF0000"/>
      <name val="HG丸ｺﾞｼｯｸM-PRO"/>
      <family val="3"/>
      <charset val="128"/>
    </font>
    <font>
      <b/>
      <sz val="10"/>
      <color rgb="FFFF0000"/>
      <name val="HGSｺﾞｼｯｸM"/>
      <family val="3"/>
      <charset val="128"/>
    </font>
    <font>
      <sz val="10"/>
      <color rgb="FFFF0000"/>
      <name val="HG丸ｺﾞｼｯｸM-PRO"/>
      <family val="3"/>
      <charset val="128"/>
    </font>
    <font>
      <b/>
      <sz val="9"/>
      <color indexed="81"/>
      <name val="MS P ゴシック"/>
      <family val="3"/>
      <charset val="128"/>
    </font>
  </fonts>
  <fills count="13">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indexed="65"/>
        <bgColor indexed="64"/>
      </patternFill>
    </fill>
    <fill>
      <patternFill patternType="solid">
        <fgColor rgb="FFFFFF99"/>
        <bgColor indexed="64"/>
      </patternFill>
    </fill>
    <fill>
      <patternFill patternType="solid">
        <fgColor rgb="FFFFFF00"/>
        <bgColor indexed="64"/>
      </patternFill>
    </fill>
  </fills>
  <borders count="1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auto="1"/>
      </right>
      <top style="thin">
        <color indexed="64"/>
      </top>
      <bottom style="hair">
        <color indexed="64"/>
      </bottom>
      <diagonal/>
    </border>
    <border>
      <left/>
      <right style="thin">
        <color auto="1"/>
      </right>
      <top style="hair">
        <color indexed="64"/>
      </top>
      <bottom style="hair">
        <color indexed="64"/>
      </bottom>
      <diagonal/>
    </border>
    <border>
      <left/>
      <right style="thin">
        <color auto="1"/>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right style="thin">
        <color indexed="64"/>
      </right>
      <top/>
      <bottom/>
      <diagonal/>
    </border>
    <border>
      <left style="thin">
        <color indexed="64"/>
      </left>
      <right style="thin">
        <color indexed="64"/>
      </right>
      <top/>
      <bottom style="hair">
        <color indexed="64"/>
      </bottom>
      <diagonal/>
    </border>
    <border>
      <left style="thin">
        <color indexed="64"/>
      </left>
      <right/>
      <top/>
      <bottom/>
      <diagonal/>
    </border>
    <border>
      <left/>
      <right/>
      <top style="thin">
        <color indexed="64"/>
      </top>
      <bottom/>
      <diagonal/>
    </border>
    <border>
      <left style="hair">
        <color indexed="64"/>
      </left>
      <right style="hair">
        <color indexed="64"/>
      </right>
      <top style="thin">
        <color indexed="64"/>
      </top>
      <bottom/>
      <diagonal/>
    </border>
    <border>
      <left style="hair">
        <color auto="1"/>
      </left>
      <right style="hair">
        <color auto="1"/>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thin">
        <color indexed="64"/>
      </left>
      <right/>
      <top style="dashed">
        <color indexed="64"/>
      </top>
      <bottom/>
      <diagonal/>
    </border>
    <border>
      <left/>
      <right style="dotted">
        <color indexed="64"/>
      </right>
      <top style="dashed">
        <color indexed="64"/>
      </top>
      <bottom/>
      <diagonal/>
    </border>
    <border>
      <left style="dotted">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hair">
        <color indexed="64"/>
      </right>
      <top/>
      <bottom/>
      <diagonal/>
    </border>
    <border>
      <left style="hair">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dashed">
        <color indexed="64"/>
      </left>
      <right/>
      <top/>
      <bottom style="dashed">
        <color indexed="64"/>
      </bottom>
      <diagonal/>
    </border>
    <border>
      <left/>
      <right style="dashed">
        <color indexed="64"/>
      </right>
      <top/>
      <bottom style="dashed">
        <color indexed="64"/>
      </bottom>
      <diagonal/>
    </border>
    <border>
      <left/>
      <right style="dotted">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right/>
      <top style="hair">
        <color indexed="64"/>
      </top>
      <bottom style="thin">
        <color indexed="64"/>
      </bottom>
      <diagonal/>
    </border>
    <border>
      <left style="thin">
        <color indexed="64"/>
      </left>
      <right/>
      <top/>
      <bottom style="hair">
        <color indexed="64"/>
      </bottom>
      <diagonal/>
    </border>
    <border>
      <left/>
      <right style="hair">
        <color auto="1"/>
      </right>
      <top style="thin">
        <color indexed="64"/>
      </top>
      <bottom style="hair">
        <color auto="1"/>
      </bottom>
      <diagonal/>
    </border>
    <border>
      <left style="hair">
        <color auto="1"/>
      </left>
      <right/>
      <top style="thin">
        <color indexed="64"/>
      </top>
      <bottom style="hair">
        <color auto="1"/>
      </bottom>
      <diagonal/>
    </border>
    <border>
      <left style="hair">
        <color auto="1"/>
      </left>
      <right style="hair">
        <color auto="1"/>
      </right>
      <top style="thin">
        <color indexed="64"/>
      </top>
      <bottom style="hair">
        <color auto="1"/>
      </bottom>
      <diagonal/>
    </border>
    <border>
      <left/>
      <right style="hair">
        <color auto="1"/>
      </right>
      <top style="hair">
        <color indexed="64"/>
      </top>
      <bottom style="hair">
        <color indexed="64"/>
      </bottom>
      <diagonal/>
    </border>
    <border>
      <left/>
      <right style="hair">
        <color auto="1"/>
      </right>
      <top style="hair">
        <color indexed="64"/>
      </top>
      <bottom style="thin">
        <color indexed="64"/>
      </bottom>
      <diagonal/>
    </border>
    <border>
      <left/>
      <right style="dotted">
        <color indexed="64"/>
      </right>
      <top style="thin">
        <color indexed="64"/>
      </top>
      <bottom style="dashed">
        <color indexed="64"/>
      </bottom>
      <diagonal/>
    </border>
    <border>
      <left/>
      <right/>
      <top/>
      <bottom style="dashed">
        <color indexed="64"/>
      </bottom>
      <diagonal/>
    </border>
    <border>
      <left style="hair">
        <color indexed="64"/>
      </left>
      <right/>
      <top style="hair">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dotted">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style="thin">
        <color auto="1"/>
      </right>
      <top style="hair">
        <color indexed="64"/>
      </top>
      <bottom/>
      <diagonal/>
    </border>
    <border>
      <left/>
      <right style="hair">
        <color indexed="64"/>
      </right>
      <top style="hair">
        <color indexed="64"/>
      </top>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style="thin">
        <color indexed="64"/>
      </top>
      <bottom style="hair">
        <color indexed="64"/>
      </bottom>
      <diagonal/>
    </border>
    <border>
      <left style="dashed">
        <color indexed="64"/>
      </left>
      <right/>
      <top style="hair">
        <color indexed="64"/>
      </top>
      <bottom style="hair">
        <color indexed="64"/>
      </bottom>
      <diagonal/>
    </border>
    <border>
      <left style="dashed">
        <color indexed="64"/>
      </left>
      <right/>
      <top style="hair">
        <color indexed="64"/>
      </top>
      <bottom style="thin">
        <color indexed="64"/>
      </bottom>
      <diagonal/>
    </border>
    <border>
      <left/>
      <right style="hair">
        <color indexed="64"/>
      </right>
      <top style="thin">
        <color indexed="64"/>
      </top>
      <bottom style="thin">
        <color indexed="64"/>
      </bottom>
      <diagonal/>
    </border>
    <border>
      <left style="thin">
        <color auto="1"/>
      </left>
      <right style="hair">
        <color auto="1"/>
      </right>
      <top/>
      <bottom/>
      <diagonal/>
    </border>
    <border>
      <left style="hair">
        <color auto="1"/>
      </left>
      <right style="thin">
        <color auto="1"/>
      </right>
      <top/>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style="thin">
        <color indexed="64"/>
      </left>
      <right/>
      <top/>
      <bottom style="double">
        <color indexed="64"/>
      </bottom>
      <diagonal/>
    </border>
    <border>
      <left style="dashed">
        <color indexed="64"/>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bottom/>
      <diagonal/>
    </border>
    <border>
      <left style="dashed">
        <color indexed="64"/>
      </left>
      <right style="thin">
        <color indexed="64"/>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style="dashed">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7" fillId="0" borderId="0">
      <alignment vertical="center"/>
    </xf>
    <xf numFmtId="0" fontId="12" fillId="0" borderId="0"/>
  </cellStyleXfs>
  <cellXfs count="939">
    <xf numFmtId="0" fontId="0" fillId="0" borderId="0" xfId="0">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left" vertical="center"/>
    </xf>
    <xf numFmtId="0" fontId="3" fillId="3" borderId="1" xfId="0" applyFont="1" applyFill="1" applyBorder="1" applyAlignment="1">
      <alignment horizontal="center" vertical="center"/>
    </xf>
    <xf numFmtId="0" fontId="3" fillId="3" borderId="7" xfId="0" applyFont="1" applyFill="1" applyBorder="1" applyAlignment="1">
      <alignment horizontal="center" vertical="center"/>
    </xf>
    <xf numFmtId="0" fontId="3" fillId="0" borderId="7" xfId="0" applyFont="1" applyBorder="1" applyAlignment="1">
      <alignment horizontal="center" vertical="center"/>
    </xf>
    <xf numFmtId="0" fontId="3" fillId="0" borderId="25" xfId="0" applyFont="1" applyBorder="1" applyAlignment="1">
      <alignment horizontal="center" vertical="center"/>
    </xf>
    <xf numFmtId="0" fontId="3" fillId="0" borderId="5" xfId="0" applyFont="1" applyBorder="1" applyAlignment="1">
      <alignment horizontal="center" vertical="center"/>
    </xf>
    <xf numFmtId="0" fontId="4" fillId="0" borderId="1" xfId="0" applyFont="1" applyBorder="1" applyAlignment="1">
      <alignment horizontal="center" vertical="center"/>
    </xf>
    <xf numFmtId="0" fontId="3" fillId="0" borderId="0" xfId="0" quotePrefix="1" applyFont="1" applyAlignment="1">
      <alignment horizontal="center" vertical="center"/>
    </xf>
    <xf numFmtId="0" fontId="24" fillId="0" borderId="1" xfId="3" applyFont="1" applyBorder="1" applyAlignment="1">
      <alignment horizontal="center" vertical="center"/>
    </xf>
    <xf numFmtId="0" fontId="21" fillId="0" borderId="0" xfId="0" applyFont="1">
      <alignment vertical="center"/>
    </xf>
    <xf numFmtId="49" fontId="24" fillId="0" borderId="1" xfId="3" applyNumberFormat="1" applyFont="1" applyBorder="1" applyAlignment="1">
      <alignment horizontal="left" vertical="top"/>
    </xf>
    <xf numFmtId="14" fontId="24" fillId="0" borderId="1" xfId="3" applyNumberFormat="1" applyFont="1" applyBorder="1" applyAlignment="1">
      <alignment horizontal="left" vertical="top"/>
    </xf>
    <xf numFmtId="0" fontId="24" fillId="0" borderId="1" xfId="3" applyFont="1" applyBorder="1" applyAlignment="1">
      <alignment horizontal="left" vertical="top" wrapText="1"/>
    </xf>
    <xf numFmtId="0" fontId="25" fillId="0" borderId="1" xfId="3" applyFont="1" applyBorder="1" applyAlignment="1">
      <alignment horizontal="left" vertical="top" wrapText="1"/>
    </xf>
    <xf numFmtId="0" fontId="27" fillId="3" borderId="2" xfId="0" applyFont="1" applyFill="1" applyBorder="1" applyAlignment="1" applyProtection="1">
      <alignment horizontal="left" vertical="center" shrinkToFit="1"/>
      <protection locked="0"/>
    </xf>
    <xf numFmtId="0" fontId="27" fillId="3" borderId="34" xfId="0" applyFont="1" applyFill="1" applyBorder="1" applyAlignment="1" applyProtection="1">
      <alignment horizontal="left" vertical="center" shrinkToFit="1"/>
      <protection locked="0"/>
    </xf>
    <xf numFmtId="0" fontId="27" fillId="3" borderId="3" xfId="0" applyFont="1" applyFill="1" applyBorder="1" applyAlignment="1" applyProtection="1">
      <alignment horizontal="left" vertical="center" shrinkToFit="1"/>
      <protection locked="0"/>
    </xf>
    <xf numFmtId="0" fontId="27" fillId="3" borderId="30" xfId="0" applyFont="1" applyFill="1" applyBorder="1" applyAlignment="1" applyProtection="1">
      <alignment horizontal="left" vertical="center" shrinkToFit="1"/>
      <protection locked="0"/>
    </xf>
    <xf numFmtId="0" fontId="27" fillId="3" borderId="4" xfId="0" applyFont="1" applyFill="1" applyBorder="1" applyAlignment="1" applyProtection="1">
      <alignment horizontal="left" vertical="center" shrinkToFit="1"/>
      <protection locked="0"/>
    </xf>
    <xf numFmtId="0" fontId="27" fillId="3" borderId="31" xfId="0" applyFont="1" applyFill="1" applyBorder="1" applyAlignment="1" applyProtection="1">
      <alignment horizontal="left" vertical="center" shrinkToFit="1"/>
      <protection locked="0"/>
    </xf>
    <xf numFmtId="0" fontId="3" fillId="3" borderId="1" xfId="0" applyFont="1" applyFill="1" applyBorder="1">
      <alignment vertical="center"/>
    </xf>
    <xf numFmtId="0" fontId="15" fillId="3" borderId="47" xfId="2" applyFont="1" applyFill="1" applyBorder="1" applyAlignment="1" applyProtection="1">
      <alignment horizontal="center" vertical="center"/>
      <protection locked="0"/>
    </xf>
    <xf numFmtId="0" fontId="23" fillId="0" borderId="0" xfId="0" applyFont="1" applyAlignment="1">
      <alignment horizontal="left" vertical="center"/>
    </xf>
    <xf numFmtId="0" fontId="27" fillId="0" borderId="0" xfId="0" applyFont="1" applyAlignment="1">
      <alignment horizontal="right" vertical="center"/>
    </xf>
    <xf numFmtId="0" fontId="27" fillId="0" borderId="0" xfId="0" applyFont="1" applyAlignment="1">
      <alignment horizontal="center" vertical="center"/>
    </xf>
    <xf numFmtId="0" fontId="27" fillId="2" borderId="1" xfId="0" applyFont="1" applyFill="1" applyBorder="1" applyAlignment="1">
      <alignment horizontal="center" vertical="center"/>
    </xf>
    <xf numFmtId="0" fontId="27" fillId="0" borderId="0" xfId="0" applyFont="1" applyAlignment="1">
      <alignment horizontal="left" vertical="center"/>
    </xf>
    <xf numFmtId="0" fontId="32" fillId="0" borderId="23" xfId="0" applyFont="1" applyBorder="1" applyAlignment="1">
      <alignment horizontal="center" vertical="center"/>
    </xf>
    <xf numFmtId="0" fontId="32" fillId="0" borderId="0" xfId="0" applyFont="1" applyAlignment="1">
      <alignment horizontal="center" vertical="top"/>
    </xf>
    <xf numFmtId="0" fontId="27" fillId="0" borderId="24" xfId="0" applyFont="1" applyBorder="1" applyAlignment="1">
      <alignment horizontal="center" vertical="center"/>
    </xf>
    <xf numFmtId="0" fontId="27" fillId="2" borderId="71" xfId="0" applyFont="1" applyFill="1" applyBorder="1" applyAlignment="1">
      <alignment horizontal="center" vertical="center"/>
    </xf>
    <xf numFmtId="0" fontId="27" fillId="2" borderId="2" xfId="0" applyFont="1" applyFill="1" applyBorder="1" applyAlignment="1">
      <alignment horizontal="center" vertical="center"/>
    </xf>
    <xf numFmtId="177" fontId="30" fillId="2" borderId="68" xfId="0" applyNumberFormat="1" applyFont="1" applyFill="1" applyBorder="1" applyAlignment="1">
      <alignment horizontal="center" vertical="center"/>
    </xf>
    <xf numFmtId="0" fontId="27" fillId="2" borderId="75" xfId="0" applyFont="1" applyFill="1" applyBorder="1" applyAlignment="1">
      <alignment horizontal="center" vertical="center"/>
    </xf>
    <xf numFmtId="0" fontId="27" fillId="2" borderId="3" xfId="0" applyFont="1" applyFill="1" applyBorder="1" applyAlignment="1">
      <alignment horizontal="center" vertical="center"/>
    </xf>
    <xf numFmtId="177" fontId="30" fillId="2" borderId="69" xfId="0" applyNumberFormat="1" applyFont="1" applyFill="1" applyBorder="1" applyAlignment="1">
      <alignment horizontal="center" vertical="center"/>
    </xf>
    <xf numFmtId="0" fontId="27" fillId="2" borderId="15" xfId="0" applyFont="1" applyFill="1" applyBorder="1" applyAlignment="1">
      <alignment horizontal="center" vertical="center"/>
    </xf>
    <xf numFmtId="0" fontId="27" fillId="2" borderId="4" xfId="0" applyFont="1" applyFill="1" applyBorder="1" applyAlignment="1">
      <alignment horizontal="center" vertical="center"/>
    </xf>
    <xf numFmtId="177" fontId="30" fillId="2" borderId="71" xfId="0" applyNumberFormat="1" applyFont="1" applyFill="1" applyBorder="1" applyAlignment="1">
      <alignment horizontal="center" vertical="center"/>
    </xf>
    <xf numFmtId="0" fontId="27" fillId="2" borderId="18" xfId="0" applyFont="1" applyFill="1" applyBorder="1" applyAlignment="1">
      <alignment horizontal="center" vertical="center"/>
    </xf>
    <xf numFmtId="0" fontId="27" fillId="2" borderId="8" xfId="0" applyFont="1" applyFill="1" applyBorder="1" applyAlignment="1">
      <alignment horizontal="center" vertical="center" wrapText="1"/>
    </xf>
    <xf numFmtId="0" fontId="27" fillId="2" borderId="45" xfId="0" applyFont="1" applyFill="1" applyBorder="1" applyAlignment="1">
      <alignment horizontal="center" vertical="center" wrapText="1"/>
    </xf>
    <xf numFmtId="0" fontId="27" fillId="2" borderId="25" xfId="0" applyFont="1" applyFill="1" applyBorder="1" applyAlignment="1">
      <alignment horizontal="center" vertical="center"/>
    </xf>
    <xf numFmtId="0" fontId="27" fillId="2" borderId="25" xfId="0" applyFont="1" applyFill="1" applyBorder="1" applyAlignment="1">
      <alignment horizontal="center" vertical="center" wrapText="1"/>
    </xf>
    <xf numFmtId="0" fontId="27" fillId="4" borderId="38" xfId="0" applyFont="1" applyFill="1" applyBorder="1" applyAlignment="1">
      <alignment horizontal="center" vertical="center" wrapText="1"/>
    </xf>
    <xf numFmtId="0" fontId="27" fillId="4" borderId="46" xfId="0" applyFont="1" applyFill="1" applyBorder="1" applyAlignment="1">
      <alignment horizontal="center" vertical="center" wrapText="1"/>
    </xf>
    <xf numFmtId="0" fontId="27" fillId="4" borderId="2" xfId="0" applyFont="1" applyFill="1" applyBorder="1">
      <alignment vertical="center"/>
    </xf>
    <xf numFmtId="0" fontId="27" fillId="4" borderId="12" xfId="0" applyFont="1" applyFill="1" applyBorder="1">
      <alignment vertical="center"/>
    </xf>
    <xf numFmtId="0" fontId="27" fillId="4" borderId="13" xfId="0" applyFont="1" applyFill="1" applyBorder="1" applyAlignment="1">
      <alignment horizontal="center" vertical="center"/>
    </xf>
    <xf numFmtId="0" fontId="27" fillId="4" borderId="12" xfId="0" applyFont="1" applyFill="1" applyBorder="1" applyAlignment="1">
      <alignment horizontal="center" vertical="center"/>
    </xf>
    <xf numFmtId="0" fontId="27" fillId="4" borderId="2" xfId="0" applyFont="1" applyFill="1" applyBorder="1" applyAlignment="1">
      <alignment horizontal="center" vertical="center"/>
    </xf>
    <xf numFmtId="0" fontId="27" fillId="4" borderId="3" xfId="0" applyFont="1" applyFill="1" applyBorder="1">
      <alignment vertical="center"/>
    </xf>
    <xf numFmtId="0" fontId="27" fillId="4" borderId="14" xfId="0" applyFont="1" applyFill="1" applyBorder="1">
      <alignment vertical="center"/>
    </xf>
    <xf numFmtId="0" fontId="27" fillId="4" borderId="16" xfId="0" applyFont="1" applyFill="1" applyBorder="1" applyAlignment="1">
      <alignment horizontal="center" vertical="center"/>
    </xf>
    <xf numFmtId="0" fontId="27" fillId="4" borderId="14" xfId="0" applyFont="1" applyFill="1" applyBorder="1" applyAlignment="1">
      <alignment horizontal="center" vertical="center"/>
    </xf>
    <xf numFmtId="0" fontId="27" fillId="4" borderId="3" xfId="0" applyFont="1" applyFill="1" applyBorder="1" applyAlignment="1">
      <alignment horizontal="center" vertical="center"/>
    </xf>
    <xf numFmtId="0" fontId="27" fillId="4" borderId="43" xfId="0" applyFont="1" applyFill="1" applyBorder="1">
      <alignment vertical="center"/>
    </xf>
    <xf numFmtId="0" fontId="27" fillId="4" borderId="0" xfId="0" applyFont="1" applyFill="1">
      <alignment vertical="center"/>
    </xf>
    <xf numFmtId="0" fontId="27" fillId="4" borderId="41" xfId="0" applyFont="1" applyFill="1" applyBorder="1">
      <alignment vertical="center"/>
    </xf>
    <xf numFmtId="0" fontId="27" fillId="0" borderId="0" xfId="0" applyFont="1">
      <alignment vertical="center"/>
    </xf>
    <xf numFmtId="0" fontId="20" fillId="8" borderId="0" xfId="2" applyFont="1" applyFill="1">
      <alignment vertical="center"/>
    </xf>
    <xf numFmtId="0" fontId="8" fillId="8" borderId="0" xfId="2" applyFont="1" applyFill="1">
      <alignment vertical="center"/>
    </xf>
    <xf numFmtId="0" fontId="9" fillId="8" borderId="0" xfId="2" applyFont="1" applyFill="1">
      <alignment vertical="center"/>
    </xf>
    <xf numFmtId="0" fontId="8" fillId="0" borderId="0" xfId="2" applyFont="1">
      <alignment vertical="center"/>
    </xf>
    <xf numFmtId="0" fontId="8" fillId="10" borderId="0" xfId="2" applyFont="1" applyFill="1">
      <alignment vertical="center"/>
    </xf>
    <xf numFmtId="0" fontId="8" fillId="8" borderId="0" xfId="2" applyFont="1" applyFill="1" applyAlignment="1">
      <alignment horizontal="distributed"/>
    </xf>
    <xf numFmtId="0" fontId="20" fillId="8" borderId="0" xfId="2" applyFont="1" applyFill="1" applyAlignment="1">
      <alignment horizontal="right"/>
    </xf>
    <xf numFmtId="0" fontId="15" fillId="8" borderId="0" xfId="2" applyFont="1" applyFill="1">
      <alignment vertical="center"/>
    </xf>
    <xf numFmtId="0" fontId="15" fillId="8" borderId="0" xfId="2" applyFont="1" applyFill="1" applyAlignment="1">
      <alignment horizontal="distributed"/>
    </xf>
    <xf numFmtId="0" fontId="15" fillId="8" borderId="0" xfId="2" applyFont="1" applyFill="1" applyAlignment="1"/>
    <xf numFmtId="0" fontId="15" fillId="0" borderId="0" xfId="2" applyFont="1">
      <alignment vertical="center"/>
    </xf>
    <xf numFmtId="0" fontId="15" fillId="10" borderId="0" xfId="2" applyFont="1" applyFill="1">
      <alignment vertical="center"/>
    </xf>
    <xf numFmtId="0" fontId="37" fillId="4" borderId="22" xfId="2" applyFont="1" applyFill="1" applyBorder="1">
      <alignment vertical="center"/>
    </xf>
    <xf numFmtId="180" fontId="37" fillId="4" borderId="23" xfId="2" applyNumberFormat="1" applyFont="1" applyFill="1" applyBorder="1" applyAlignment="1">
      <alignment vertical="center" wrapText="1"/>
    </xf>
    <xf numFmtId="180" fontId="37" fillId="4" borderId="23" xfId="2" applyNumberFormat="1" applyFont="1" applyFill="1" applyBorder="1" applyAlignment="1">
      <alignment horizontal="right" vertical="center" wrapText="1"/>
    </xf>
    <xf numFmtId="180" fontId="37" fillId="4" borderId="23" xfId="2" applyNumberFormat="1" applyFont="1" applyFill="1" applyBorder="1" applyAlignment="1">
      <alignment horizontal="left" vertical="center" wrapText="1"/>
    </xf>
    <xf numFmtId="0" fontId="37" fillId="4" borderId="0" xfId="2" applyFont="1" applyFill="1">
      <alignment vertical="center"/>
    </xf>
    <xf numFmtId="0" fontId="15" fillId="4" borderId="33" xfId="2" applyFont="1" applyFill="1" applyBorder="1" applyAlignment="1">
      <alignment vertical="center" wrapText="1"/>
    </xf>
    <xf numFmtId="0" fontId="35" fillId="10" borderId="0" xfId="2" applyFont="1" applyFill="1">
      <alignment vertical="center"/>
    </xf>
    <xf numFmtId="0" fontId="35" fillId="0" borderId="0" xfId="2" applyFont="1">
      <alignment vertical="center"/>
    </xf>
    <xf numFmtId="0" fontId="35" fillId="10" borderId="0" xfId="2" applyFont="1" applyFill="1" applyAlignment="1"/>
    <xf numFmtId="0" fontId="35" fillId="0" borderId="0" xfId="2" applyFont="1" applyAlignment="1"/>
    <xf numFmtId="0" fontId="38" fillId="4" borderId="6" xfId="2" applyFont="1" applyFill="1" applyBorder="1">
      <alignment vertical="center"/>
    </xf>
    <xf numFmtId="0" fontId="35" fillId="4" borderId="23" xfId="2" applyFont="1" applyFill="1" applyBorder="1" applyAlignment="1">
      <alignment horizontal="center" vertical="center"/>
    </xf>
    <xf numFmtId="0" fontId="35" fillId="4" borderId="6" xfId="2" applyFont="1" applyFill="1" applyBorder="1">
      <alignment vertical="center"/>
    </xf>
    <xf numFmtId="0" fontId="15" fillId="8" borderId="44" xfId="2" applyFont="1" applyFill="1" applyBorder="1" applyAlignment="1">
      <alignment vertical="center" wrapText="1"/>
    </xf>
    <xf numFmtId="0" fontId="15" fillId="8" borderId="44" xfId="2" applyFont="1" applyFill="1" applyBorder="1">
      <alignment vertical="center"/>
    </xf>
    <xf numFmtId="0" fontId="15" fillId="10" borderId="0" xfId="2" applyFont="1" applyFill="1" applyAlignment="1"/>
    <xf numFmtId="0" fontId="15" fillId="9" borderId="0" xfId="2" applyFont="1" applyFill="1">
      <alignment vertical="center"/>
    </xf>
    <xf numFmtId="0" fontId="15" fillId="0" borderId="43" xfId="2" applyFont="1" applyBorder="1">
      <alignment vertical="center"/>
    </xf>
    <xf numFmtId="0" fontId="15" fillId="8" borderId="0" xfId="2" applyFont="1" applyFill="1" applyAlignment="1">
      <alignment vertical="center" wrapText="1"/>
    </xf>
    <xf numFmtId="0" fontId="17" fillId="8" borderId="0" xfId="2" applyFont="1" applyFill="1">
      <alignment vertical="center"/>
    </xf>
    <xf numFmtId="177" fontId="35" fillId="8" borderId="0" xfId="2" applyNumberFormat="1" applyFont="1" applyFill="1" applyAlignment="1">
      <alignment horizontal="center" vertical="center"/>
    </xf>
    <xf numFmtId="177" fontId="35" fillId="8" borderId="44" xfId="2" applyNumberFormat="1" applyFont="1" applyFill="1" applyBorder="1">
      <alignment vertical="center"/>
    </xf>
    <xf numFmtId="177" fontId="35" fillId="8" borderId="0" xfId="2" applyNumberFormat="1" applyFont="1" applyFill="1">
      <alignment vertical="center"/>
    </xf>
    <xf numFmtId="0" fontId="15" fillId="8" borderId="0" xfId="2" applyFont="1" applyFill="1" applyAlignment="1">
      <alignment horizontal="center" vertical="center"/>
    </xf>
    <xf numFmtId="0" fontId="15" fillId="8" borderId="41" xfId="2" applyFont="1" applyFill="1" applyBorder="1" applyAlignment="1">
      <alignment horizontal="center" vertical="center"/>
    </xf>
    <xf numFmtId="0" fontId="15" fillId="8" borderId="43" xfId="2" applyFont="1" applyFill="1" applyBorder="1" applyAlignment="1">
      <alignment vertical="center" wrapText="1"/>
    </xf>
    <xf numFmtId="0" fontId="15" fillId="8" borderId="0" xfId="2" applyFont="1" applyFill="1" applyAlignment="1">
      <alignment vertical="center" justifyLastLine="1"/>
    </xf>
    <xf numFmtId="0" fontId="15" fillId="8" borderId="41" xfId="2" applyFont="1" applyFill="1" applyBorder="1" applyAlignment="1">
      <alignment vertical="center" justifyLastLine="1"/>
    </xf>
    <xf numFmtId="0" fontId="15" fillId="10" borderId="0" xfId="2" applyFont="1" applyFill="1" applyAlignment="1">
      <alignment vertical="center" justifyLastLine="1"/>
    </xf>
    <xf numFmtId="0" fontId="37" fillId="8" borderId="0" xfId="2" applyFont="1" applyFill="1">
      <alignment vertical="center"/>
    </xf>
    <xf numFmtId="0" fontId="15" fillId="8" borderId="41" xfId="2" applyFont="1" applyFill="1" applyBorder="1">
      <alignment vertical="center"/>
    </xf>
    <xf numFmtId="183" fontId="15" fillId="8" borderId="0" xfId="2" applyNumberFormat="1" applyFont="1" applyFill="1" applyAlignment="1">
      <alignment horizontal="center" vertical="center"/>
    </xf>
    <xf numFmtId="0" fontId="8" fillId="8" borderId="22" xfId="2" applyFont="1" applyFill="1" applyBorder="1">
      <alignment vertical="center"/>
    </xf>
    <xf numFmtId="0" fontId="8" fillId="8" borderId="23" xfId="2" applyFont="1" applyFill="1" applyBorder="1">
      <alignment vertical="center"/>
    </xf>
    <xf numFmtId="0" fontId="15" fillId="8" borderId="23" xfId="2" applyFont="1" applyFill="1" applyBorder="1" applyAlignment="1"/>
    <xf numFmtId="0" fontId="15" fillId="8" borderId="23" xfId="2" applyFont="1" applyFill="1" applyBorder="1">
      <alignment vertical="center"/>
    </xf>
    <xf numFmtId="0" fontId="15" fillId="8" borderId="33" xfId="2" applyFont="1" applyFill="1" applyBorder="1">
      <alignment vertical="center"/>
    </xf>
    <xf numFmtId="0" fontId="15" fillId="2" borderId="0" xfId="2" applyFont="1" applyFill="1">
      <alignment vertical="center"/>
    </xf>
    <xf numFmtId="0" fontId="15" fillId="2" borderId="23" xfId="2" applyFont="1" applyFill="1" applyBorder="1">
      <alignment vertical="center"/>
    </xf>
    <xf numFmtId="0" fontId="15" fillId="2" borderId="0" xfId="2" applyFont="1" applyFill="1" applyAlignment="1">
      <alignment horizontal="center" vertical="center"/>
    </xf>
    <xf numFmtId="0" fontId="15" fillId="2" borderId="0" xfId="2" applyFont="1" applyFill="1" applyAlignment="1"/>
    <xf numFmtId="0" fontId="11" fillId="2" borderId="0" xfId="2" applyFont="1" applyFill="1">
      <alignment vertical="center"/>
    </xf>
    <xf numFmtId="0" fontId="8" fillId="2" borderId="0" xfId="2" applyFont="1" applyFill="1">
      <alignment vertical="center"/>
    </xf>
    <xf numFmtId="0" fontId="11" fillId="0" borderId="0" xfId="2" applyFont="1">
      <alignment vertical="center"/>
    </xf>
    <xf numFmtId="0" fontId="3" fillId="0" borderId="0" xfId="0" applyFont="1">
      <alignment vertical="center"/>
    </xf>
    <xf numFmtId="0" fontId="34" fillId="0" borderId="0" xfId="0" applyFont="1" applyAlignment="1">
      <alignment horizontal="right" vertical="center"/>
    </xf>
    <xf numFmtId="0" fontId="30" fillId="2" borderId="1" xfId="0" applyFont="1" applyFill="1" applyBorder="1" applyAlignment="1">
      <alignment horizontal="center" vertical="center"/>
    </xf>
    <xf numFmtId="0" fontId="30" fillId="5" borderId="1" xfId="0" applyFont="1" applyFill="1" applyBorder="1" applyAlignment="1">
      <alignment horizontal="center" vertical="center"/>
    </xf>
    <xf numFmtId="0" fontId="30" fillId="5" borderId="2" xfId="0" applyFont="1" applyFill="1" applyBorder="1" applyAlignment="1">
      <alignment vertical="center" wrapText="1"/>
    </xf>
    <xf numFmtId="0" fontId="30" fillId="5" borderId="2" xfId="0" applyFont="1" applyFill="1" applyBorder="1" applyAlignment="1">
      <alignment horizontal="left" vertical="center" wrapText="1"/>
    </xf>
    <xf numFmtId="0" fontId="30" fillId="5" borderId="2" xfId="0" applyFont="1" applyFill="1" applyBorder="1" applyAlignment="1">
      <alignment horizontal="left" vertical="center"/>
    </xf>
    <xf numFmtId="0" fontId="30" fillId="5" borderId="12" xfId="0" applyFont="1" applyFill="1" applyBorder="1" applyAlignment="1">
      <alignment horizontal="left" vertical="center"/>
    </xf>
    <xf numFmtId="0" fontId="30" fillId="5" borderId="13" xfId="0" applyFont="1" applyFill="1" applyBorder="1" applyAlignment="1">
      <alignment horizontal="center" vertical="center"/>
    </xf>
    <xf numFmtId="0" fontId="30" fillId="5" borderId="12" xfId="0" applyFont="1" applyFill="1" applyBorder="1">
      <alignment vertical="center"/>
    </xf>
    <xf numFmtId="0" fontId="30" fillId="5" borderId="2" xfId="0" applyFont="1" applyFill="1" applyBorder="1" applyAlignment="1">
      <alignment horizontal="center" vertical="center"/>
    </xf>
    <xf numFmtId="0" fontId="30" fillId="5" borderId="34" xfId="0" applyFont="1" applyFill="1" applyBorder="1" applyAlignment="1">
      <alignment horizontal="center" vertical="center"/>
    </xf>
    <xf numFmtId="0" fontId="30" fillId="5" borderId="42" xfId="0" applyFont="1" applyFill="1" applyBorder="1" applyAlignment="1">
      <alignment horizontal="left" vertical="center" wrapText="1"/>
    </xf>
    <xf numFmtId="0" fontId="30" fillId="5" borderId="4" xfId="0" applyFont="1" applyFill="1" applyBorder="1" applyAlignment="1">
      <alignment horizontal="left" vertical="center"/>
    </xf>
    <xf numFmtId="0" fontId="30" fillId="5" borderId="17" xfId="0" applyFont="1" applyFill="1" applyBorder="1" applyAlignment="1">
      <alignment horizontal="left" vertical="center"/>
    </xf>
    <xf numFmtId="0" fontId="30" fillId="5" borderId="19" xfId="0" applyFont="1" applyFill="1" applyBorder="1" applyAlignment="1">
      <alignment horizontal="center" vertical="center"/>
    </xf>
    <xf numFmtId="0" fontId="30" fillId="5" borderId="17" xfId="0" applyFont="1" applyFill="1" applyBorder="1">
      <alignment vertical="center"/>
    </xf>
    <xf numFmtId="0" fontId="30" fillId="5" borderId="4" xfId="0" applyFont="1" applyFill="1" applyBorder="1" applyAlignment="1">
      <alignment horizontal="center" vertical="center"/>
    </xf>
    <xf numFmtId="0" fontId="30" fillId="5" borderId="31" xfId="0" applyFont="1" applyFill="1" applyBorder="1" applyAlignment="1">
      <alignment horizontal="center" vertical="center"/>
    </xf>
    <xf numFmtId="0" fontId="30" fillId="5" borderId="4" xfId="0" applyFont="1" applyFill="1" applyBorder="1" applyAlignment="1">
      <alignment horizontal="left" vertical="center" wrapText="1"/>
    </xf>
    <xf numFmtId="0" fontId="30" fillId="0" borderId="2" xfId="0" applyFont="1" applyBorder="1" applyAlignment="1">
      <alignment horizontal="left" vertical="center" wrapText="1"/>
    </xf>
    <xf numFmtId="0" fontId="30" fillId="0" borderId="2" xfId="0" applyFont="1" applyBorder="1" applyAlignment="1">
      <alignment horizontal="left" vertical="center"/>
    </xf>
    <xf numFmtId="0" fontId="30" fillId="0" borderId="12" xfId="0" applyFont="1" applyBorder="1" applyAlignment="1">
      <alignment horizontal="left" vertical="center"/>
    </xf>
    <xf numFmtId="0" fontId="30" fillId="0" borderId="13" xfId="0" applyFont="1" applyBorder="1" applyAlignment="1">
      <alignment horizontal="center" vertical="center"/>
    </xf>
    <xf numFmtId="0" fontId="30" fillId="0" borderId="12" xfId="0" applyFont="1" applyBorder="1">
      <alignment vertical="center"/>
    </xf>
    <xf numFmtId="0" fontId="30" fillId="0" borderId="2" xfId="0" applyFont="1" applyBorder="1" applyAlignment="1">
      <alignment horizontal="center" vertical="center"/>
    </xf>
    <xf numFmtId="0" fontId="30" fillId="0" borderId="34" xfId="0" applyFont="1" applyBorder="1" applyAlignment="1">
      <alignment horizontal="center" vertical="center"/>
    </xf>
    <xf numFmtId="0" fontId="30" fillId="0" borderId="4" xfId="0" applyFont="1" applyBorder="1" applyAlignment="1">
      <alignment horizontal="left" vertical="center" wrapText="1"/>
    </xf>
    <xf numFmtId="0" fontId="30" fillId="0" borderId="4" xfId="0" applyFont="1" applyBorder="1" applyAlignment="1">
      <alignment horizontal="left" vertical="center"/>
    </xf>
    <xf numFmtId="0" fontId="30" fillId="0" borderId="17" xfId="0" applyFont="1" applyBorder="1" applyAlignment="1">
      <alignment horizontal="left" vertical="center"/>
    </xf>
    <xf numFmtId="0" fontId="30" fillId="0" borderId="19" xfId="0" applyFont="1" applyBorder="1" applyAlignment="1">
      <alignment horizontal="center" vertical="center"/>
    </xf>
    <xf numFmtId="0" fontId="30" fillId="0" borderId="17" xfId="0" applyFont="1" applyBorder="1">
      <alignment vertical="center"/>
    </xf>
    <xf numFmtId="0" fontId="30" fillId="0" borderId="4" xfId="0" applyFont="1" applyBorder="1" applyAlignment="1">
      <alignment horizontal="center" vertical="center"/>
    </xf>
    <xf numFmtId="0" fontId="30" fillId="0" borderId="31" xfId="0" applyFont="1" applyBorder="1" applyAlignment="1">
      <alignment horizontal="center" vertical="center"/>
    </xf>
    <xf numFmtId="0" fontId="30" fillId="8" borderId="3" xfId="0" applyFont="1" applyFill="1" applyBorder="1">
      <alignment vertical="center"/>
    </xf>
    <xf numFmtId="0" fontId="30" fillId="0" borderId="2" xfId="0" quotePrefix="1" applyFont="1" applyBorder="1" applyAlignment="1">
      <alignment horizontal="left" vertical="center" wrapText="1"/>
    </xf>
    <xf numFmtId="0" fontId="30" fillId="0" borderId="3" xfId="0" applyFont="1" applyBorder="1" applyAlignment="1">
      <alignment horizontal="left" vertical="center" wrapText="1"/>
    </xf>
    <xf numFmtId="0" fontId="30" fillId="0" borderId="3" xfId="0" applyFont="1" applyBorder="1" applyAlignment="1">
      <alignment horizontal="left" vertical="center"/>
    </xf>
    <xf numFmtId="0" fontId="30" fillId="0" borderId="14" xfId="0" applyFont="1" applyBorder="1" applyAlignment="1">
      <alignment horizontal="left" vertical="center"/>
    </xf>
    <xf numFmtId="0" fontId="30" fillId="0" borderId="16" xfId="0" applyFont="1" applyBorder="1" applyAlignment="1">
      <alignment horizontal="center" vertical="center"/>
    </xf>
    <xf numFmtId="0" fontId="30" fillId="0" borderId="14" xfId="0" applyFont="1" applyBorder="1">
      <alignment vertical="center"/>
    </xf>
    <xf numFmtId="0" fontId="30" fillId="0" borderId="3" xfId="0" applyFont="1" applyBorder="1" applyAlignment="1">
      <alignment horizontal="center" vertical="center"/>
    </xf>
    <xf numFmtId="0" fontId="30" fillId="0" borderId="30" xfId="0" applyFont="1" applyBorder="1" applyAlignment="1">
      <alignment horizontal="center" vertical="center"/>
    </xf>
    <xf numFmtId="0" fontId="30" fillId="0" borderId="3" xfId="0" quotePrefix="1" applyFont="1" applyBorder="1" applyAlignment="1">
      <alignment horizontal="left" vertical="center" wrapText="1"/>
    </xf>
    <xf numFmtId="0" fontId="34" fillId="0" borderId="4" xfId="0" applyFont="1" applyBorder="1" applyAlignment="1">
      <alignment horizontal="left" vertical="center" wrapText="1"/>
    </xf>
    <xf numFmtId="0" fontId="34" fillId="0" borderId="4" xfId="0" applyFont="1" applyBorder="1" applyAlignment="1">
      <alignment horizontal="left" vertical="center"/>
    </xf>
    <xf numFmtId="0" fontId="34" fillId="0" borderId="17" xfId="0" applyFont="1" applyBorder="1" applyAlignment="1">
      <alignment horizontal="left" vertical="center"/>
    </xf>
    <xf numFmtId="0" fontId="34" fillId="0" borderId="19" xfId="0" applyFont="1" applyBorder="1" applyAlignment="1">
      <alignment horizontal="center" vertical="center"/>
    </xf>
    <xf numFmtId="0" fontId="34" fillId="0" borderId="17" xfId="0" applyFont="1" applyBorder="1">
      <alignment vertical="center"/>
    </xf>
    <xf numFmtId="0" fontId="34" fillId="0" borderId="4" xfId="0" applyFont="1" applyBorder="1" applyAlignment="1">
      <alignment horizontal="center" vertical="center"/>
    </xf>
    <xf numFmtId="0" fontId="34" fillId="0" borderId="31" xfId="0" applyFont="1" applyBorder="1" applyAlignment="1">
      <alignment horizontal="center" vertical="center"/>
    </xf>
    <xf numFmtId="0" fontId="30" fillId="6" borderId="2" xfId="0" applyFont="1" applyFill="1" applyBorder="1" applyAlignment="1">
      <alignment horizontal="left" vertical="center" wrapText="1"/>
    </xf>
    <xf numFmtId="0" fontId="30" fillId="6" borderId="2" xfId="0" applyFont="1" applyFill="1" applyBorder="1" applyAlignment="1">
      <alignment horizontal="left" vertical="center"/>
    </xf>
    <xf numFmtId="0" fontId="30" fillId="6" borderId="12" xfId="0" applyFont="1" applyFill="1" applyBorder="1" applyAlignment="1">
      <alignment horizontal="left" vertical="center"/>
    </xf>
    <xf numFmtId="0" fontId="30" fillId="6" borderId="13" xfId="0" applyFont="1" applyFill="1" applyBorder="1" applyAlignment="1">
      <alignment horizontal="center" vertical="center"/>
    </xf>
    <xf numFmtId="0" fontId="30" fillId="6" borderId="12" xfId="0" applyFont="1" applyFill="1" applyBorder="1">
      <alignment vertical="center"/>
    </xf>
    <xf numFmtId="0" fontId="30" fillId="6" borderId="2" xfId="0" applyFont="1" applyFill="1" applyBorder="1" applyAlignment="1">
      <alignment horizontal="center" vertical="center"/>
    </xf>
    <xf numFmtId="0" fontId="30" fillId="6" borderId="34" xfId="0" applyFont="1" applyFill="1" applyBorder="1" applyAlignment="1">
      <alignment horizontal="center" vertical="center"/>
    </xf>
    <xf numFmtId="0" fontId="30" fillId="6" borderId="4" xfId="0" applyFont="1" applyFill="1" applyBorder="1" applyAlignment="1">
      <alignment horizontal="left" vertical="center" wrapText="1"/>
    </xf>
    <xf numFmtId="0" fontId="30" fillId="6" borderId="4" xfId="0" applyFont="1" applyFill="1" applyBorder="1" applyAlignment="1">
      <alignment horizontal="left" vertical="center"/>
    </xf>
    <xf numFmtId="0" fontId="30" fillId="6" borderId="17" xfId="0" applyFont="1" applyFill="1" applyBorder="1" applyAlignment="1">
      <alignment horizontal="left" vertical="center"/>
    </xf>
    <xf numFmtId="0" fontId="30" fillId="6" borderId="19" xfId="0" applyFont="1" applyFill="1" applyBorder="1" applyAlignment="1">
      <alignment horizontal="center" vertical="center"/>
    </xf>
    <xf numFmtId="0" fontId="30" fillId="6" borderId="17" xfId="0" applyFont="1" applyFill="1" applyBorder="1">
      <alignment vertical="center"/>
    </xf>
    <xf numFmtId="0" fontId="30" fillId="6" borderId="4" xfId="0" applyFont="1" applyFill="1" applyBorder="1" applyAlignment="1">
      <alignment horizontal="center" vertical="center"/>
    </xf>
    <xf numFmtId="0" fontId="30" fillId="6" borderId="31" xfId="0" applyFont="1" applyFill="1" applyBorder="1" applyAlignment="1">
      <alignment horizontal="center" vertical="center"/>
    </xf>
    <xf numFmtId="0" fontId="30" fillId="6" borderId="4" xfId="0" applyFont="1" applyFill="1" applyBorder="1">
      <alignment vertical="center"/>
    </xf>
    <xf numFmtId="0" fontId="30" fillId="7" borderId="2" xfId="0" applyFont="1" applyFill="1" applyBorder="1">
      <alignment vertical="center"/>
    </xf>
    <xf numFmtId="0" fontId="30" fillId="7" borderId="2" xfId="0" applyFont="1" applyFill="1" applyBorder="1" applyAlignment="1">
      <alignment horizontal="left" vertical="center" wrapText="1"/>
    </xf>
    <xf numFmtId="0" fontId="30" fillId="7" borderId="12" xfId="0" applyFont="1" applyFill="1" applyBorder="1">
      <alignment vertical="center"/>
    </xf>
    <xf numFmtId="0" fontId="30" fillId="7" borderId="13" xfId="0" applyFont="1" applyFill="1" applyBorder="1" applyAlignment="1">
      <alignment horizontal="center" vertical="center"/>
    </xf>
    <xf numFmtId="0" fontId="30" fillId="7" borderId="2" xfId="0" applyFont="1" applyFill="1" applyBorder="1" applyAlignment="1">
      <alignment horizontal="center" vertical="center"/>
    </xf>
    <xf numFmtId="0" fontId="30" fillId="7" borderId="34" xfId="0" applyFont="1" applyFill="1" applyBorder="1" applyAlignment="1">
      <alignment horizontal="center" vertical="center"/>
    </xf>
    <xf numFmtId="0" fontId="30" fillId="7" borderId="4" xfId="0" applyFont="1" applyFill="1" applyBorder="1">
      <alignment vertical="center"/>
    </xf>
    <xf numFmtId="0" fontId="30" fillId="7" borderId="4" xfId="0" applyFont="1" applyFill="1" applyBorder="1" applyAlignment="1">
      <alignment horizontal="left" vertical="center"/>
    </xf>
    <xf numFmtId="0" fontId="30" fillId="7" borderId="17" xfId="0" applyFont="1" applyFill="1" applyBorder="1">
      <alignment vertical="center"/>
    </xf>
    <xf numFmtId="0" fontId="30" fillId="7" borderId="19" xfId="0" applyFont="1" applyFill="1" applyBorder="1" applyAlignment="1">
      <alignment horizontal="center" vertical="center"/>
    </xf>
    <xf numFmtId="0" fontId="30" fillId="7" borderId="4" xfId="0" applyFont="1" applyFill="1" applyBorder="1" applyAlignment="1">
      <alignment horizontal="center" vertical="center"/>
    </xf>
    <xf numFmtId="0" fontId="30" fillId="7" borderId="31" xfId="0" applyFont="1" applyFill="1" applyBorder="1" applyAlignment="1">
      <alignment horizontal="center" vertical="center"/>
    </xf>
    <xf numFmtId="0" fontId="30" fillId="7" borderId="42" xfId="0" applyFont="1" applyFill="1" applyBorder="1">
      <alignment vertical="center"/>
    </xf>
    <xf numFmtId="0" fontId="30" fillId="7" borderId="2" xfId="0" applyFont="1" applyFill="1" applyBorder="1" applyAlignment="1">
      <alignment horizontal="left" vertical="center"/>
    </xf>
    <xf numFmtId="0" fontId="30" fillId="0" borderId="42" xfId="0" applyFont="1" applyBorder="1">
      <alignment vertical="center"/>
    </xf>
    <xf numFmtId="0" fontId="30" fillId="0" borderId="42" xfId="0" applyFont="1" applyBorder="1" applyAlignment="1">
      <alignment horizontal="left" vertical="center" wrapText="1"/>
    </xf>
    <xf numFmtId="0" fontId="30" fillId="0" borderId="40" xfId="0" applyFont="1" applyBorder="1" applyAlignment="1">
      <alignment horizontal="left" vertical="center"/>
    </xf>
    <xf numFmtId="0" fontId="30" fillId="0" borderId="40" xfId="0" applyFont="1" applyBorder="1">
      <alignment vertical="center"/>
    </xf>
    <xf numFmtId="0" fontId="30" fillId="0" borderId="2" xfId="0" applyFont="1" applyBorder="1">
      <alignment vertical="center"/>
    </xf>
    <xf numFmtId="0" fontId="30" fillId="0" borderId="4" xfId="0" applyFont="1" applyBorder="1">
      <alignment vertical="center"/>
    </xf>
    <xf numFmtId="0" fontId="30" fillId="0" borderId="42" xfId="0" applyFont="1" applyBorder="1" applyAlignment="1">
      <alignment horizontal="left" vertical="center"/>
    </xf>
    <xf numFmtId="0" fontId="30" fillId="0" borderId="42" xfId="0" applyFont="1" applyBorder="1" applyAlignment="1">
      <alignment vertical="center" wrapText="1"/>
    </xf>
    <xf numFmtId="0" fontId="30" fillId="4" borderId="42" xfId="0" applyFont="1" applyFill="1" applyBorder="1" applyAlignment="1">
      <alignment horizontal="left" vertical="center" wrapText="1"/>
    </xf>
    <xf numFmtId="0" fontId="30" fillId="4" borderId="42" xfId="0" applyFont="1" applyFill="1" applyBorder="1" applyAlignment="1">
      <alignment horizontal="left" vertical="center"/>
    </xf>
    <xf numFmtId="0" fontId="30" fillId="4" borderId="20" xfId="0" applyFont="1" applyFill="1" applyBorder="1" applyAlignment="1">
      <alignment horizontal="left" vertical="center"/>
    </xf>
    <xf numFmtId="0" fontId="30" fillId="4" borderId="21" xfId="0" applyFont="1" applyFill="1" applyBorder="1" applyAlignment="1">
      <alignment horizontal="center" vertical="center"/>
    </xf>
    <xf numFmtId="0" fontId="30" fillId="4" borderId="20" xfId="0" applyFont="1" applyFill="1" applyBorder="1">
      <alignment vertical="center"/>
    </xf>
    <xf numFmtId="0" fontId="30" fillId="4" borderId="42" xfId="0" applyFont="1" applyFill="1" applyBorder="1" applyAlignment="1">
      <alignment horizontal="center" vertical="center"/>
    </xf>
    <xf numFmtId="0" fontId="30" fillId="4" borderId="72" xfId="0" applyFont="1" applyFill="1" applyBorder="1" applyAlignment="1">
      <alignment horizontal="center" vertical="center"/>
    </xf>
    <xf numFmtId="0" fontId="30" fillId="4" borderId="4" xfId="0" applyFont="1" applyFill="1" applyBorder="1">
      <alignment vertical="center"/>
    </xf>
    <xf numFmtId="0" fontId="30" fillId="4" borderId="4" xfId="0" applyFont="1" applyFill="1" applyBorder="1" applyAlignment="1">
      <alignment horizontal="left" vertical="center" wrapText="1"/>
    </xf>
    <xf numFmtId="0" fontId="30" fillId="4" borderId="4" xfId="0" applyFont="1" applyFill="1" applyBorder="1" applyAlignment="1">
      <alignment horizontal="left" vertical="center"/>
    </xf>
    <xf numFmtId="0" fontId="30" fillId="4" borderId="17" xfId="0" applyFont="1" applyFill="1" applyBorder="1" applyAlignment="1">
      <alignment horizontal="left" vertical="center"/>
    </xf>
    <xf numFmtId="0" fontId="30" fillId="4" borderId="19" xfId="0" applyFont="1" applyFill="1" applyBorder="1" applyAlignment="1">
      <alignment horizontal="center" vertical="center"/>
    </xf>
    <xf numFmtId="0" fontId="30" fillId="4" borderId="17" xfId="0" applyFont="1" applyFill="1" applyBorder="1">
      <alignment vertical="center"/>
    </xf>
    <xf numFmtId="0" fontId="30" fillId="4" borderId="4" xfId="0" applyFont="1" applyFill="1" applyBorder="1" applyAlignment="1">
      <alignment horizontal="center" vertical="center"/>
    </xf>
    <xf numFmtId="0" fontId="30" fillId="4" borderId="31" xfId="0" applyFont="1" applyFill="1" applyBorder="1" applyAlignment="1">
      <alignment horizontal="center" vertical="center"/>
    </xf>
    <xf numFmtId="0" fontId="30" fillId="4" borderId="42" xfId="0" applyFont="1" applyFill="1" applyBorder="1">
      <alignment vertical="center"/>
    </xf>
    <xf numFmtId="0" fontId="30" fillId="4" borderId="2" xfId="0" applyFont="1" applyFill="1" applyBorder="1" applyAlignment="1">
      <alignment horizontal="left" vertical="center" wrapText="1"/>
    </xf>
    <xf numFmtId="0" fontId="30" fillId="4" borderId="2" xfId="0" applyFont="1" applyFill="1" applyBorder="1" applyAlignment="1">
      <alignment horizontal="left" vertical="center"/>
    </xf>
    <xf numFmtId="0" fontId="30" fillId="4" borderId="12" xfId="0" applyFont="1" applyFill="1" applyBorder="1" applyAlignment="1">
      <alignment horizontal="left" vertical="center"/>
    </xf>
    <xf numFmtId="0" fontId="30" fillId="4" borderId="13" xfId="0" applyFont="1" applyFill="1" applyBorder="1" applyAlignment="1">
      <alignment horizontal="center" vertical="center"/>
    </xf>
    <xf numFmtId="0" fontId="30" fillId="4" borderId="12" xfId="0" applyFont="1" applyFill="1" applyBorder="1">
      <alignment vertical="center"/>
    </xf>
    <xf numFmtId="0" fontId="30" fillId="4" borderId="2" xfId="0" applyFont="1" applyFill="1" applyBorder="1" applyAlignment="1">
      <alignment horizontal="center" vertical="center"/>
    </xf>
    <xf numFmtId="0" fontId="30" fillId="4" borderId="34" xfId="0" applyFont="1" applyFill="1" applyBorder="1" applyAlignment="1">
      <alignment horizontal="center" vertical="center"/>
    </xf>
    <xf numFmtId="0" fontId="30" fillId="5" borderId="1" xfId="0" applyFont="1" applyFill="1" applyBorder="1">
      <alignment vertical="center"/>
    </xf>
    <xf numFmtId="0" fontId="30" fillId="0" borderId="42" xfId="0" applyFont="1" applyBorder="1" applyAlignment="1">
      <alignment vertical="center" shrinkToFit="1"/>
    </xf>
    <xf numFmtId="0" fontId="3" fillId="0" borderId="26" xfId="0" applyFont="1" applyBorder="1">
      <alignment vertical="center"/>
    </xf>
    <xf numFmtId="0" fontId="30" fillId="0" borderId="26" xfId="0" applyFont="1" applyBorder="1" applyAlignment="1">
      <alignment vertical="center" wrapText="1"/>
    </xf>
    <xf numFmtId="0" fontId="30" fillId="0" borderId="4" xfId="0" applyFont="1" applyBorder="1" applyAlignment="1">
      <alignment vertical="center" shrinkToFit="1"/>
    </xf>
    <xf numFmtId="0" fontId="30" fillId="0" borderId="24" xfId="0" applyFont="1" applyBorder="1" applyAlignment="1">
      <alignment vertical="center" wrapText="1"/>
    </xf>
    <xf numFmtId="0" fontId="30" fillId="0" borderId="25" xfId="0" applyFont="1" applyBorder="1" applyAlignment="1">
      <alignment vertical="center" shrinkToFit="1"/>
    </xf>
    <xf numFmtId="0" fontId="30" fillId="0" borderId="25" xfId="0" applyFont="1" applyBorder="1" applyAlignment="1">
      <alignment vertical="center" wrapText="1"/>
    </xf>
    <xf numFmtId="0" fontId="30" fillId="3" borderId="1" xfId="0" applyFont="1" applyFill="1" applyBorder="1" applyAlignment="1">
      <alignment horizontal="center" vertical="center"/>
    </xf>
    <xf numFmtId="0" fontId="30" fillId="3" borderId="1" xfId="0" applyFont="1" applyFill="1" applyBorder="1" applyAlignment="1">
      <alignment vertical="center" shrinkToFit="1"/>
    </xf>
    <xf numFmtId="0" fontId="30" fillId="3" borderId="1" xfId="0" applyFont="1" applyFill="1" applyBorder="1" applyAlignment="1">
      <alignment horizontal="left" vertical="center"/>
    </xf>
    <xf numFmtId="0" fontId="30" fillId="3" borderId="1" xfId="0" applyFont="1" applyFill="1" applyBorder="1">
      <alignment vertical="center"/>
    </xf>
    <xf numFmtId="0" fontId="30" fillId="3" borderId="38" xfId="0" applyFont="1" applyFill="1" applyBorder="1">
      <alignment vertical="center"/>
    </xf>
    <xf numFmtId="0" fontId="30" fillId="3" borderId="39" xfId="0" applyFont="1" applyFill="1" applyBorder="1" applyAlignment="1">
      <alignment horizontal="center" vertical="center"/>
    </xf>
    <xf numFmtId="0" fontId="30" fillId="3" borderId="5" xfId="0" applyFont="1" applyFill="1" applyBorder="1" applyAlignment="1">
      <alignment horizontal="center" vertical="center"/>
    </xf>
    <xf numFmtId="0" fontId="30" fillId="3" borderId="25" xfId="0" applyFont="1" applyFill="1" applyBorder="1" applyAlignment="1">
      <alignment horizontal="center" vertical="center"/>
    </xf>
    <xf numFmtId="0" fontId="30" fillId="3" borderId="25" xfId="0" applyFont="1" applyFill="1" applyBorder="1" applyAlignment="1">
      <alignment horizontal="left" vertical="center"/>
    </xf>
    <xf numFmtId="0" fontId="30" fillId="3" borderId="25" xfId="0" applyFont="1" applyFill="1" applyBorder="1">
      <alignment vertical="center"/>
    </xf>
    <xf numFmtId="0" fontId="30" fillId="3" borderId="10" xfId="0" applyFont="1" applyFill="1" applyBorder="1">
      <alignment vertical="center"/>
    </xf>
    <xf numFmtId="0" fontId="30" fillId="3" borderId="11"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4" xfId="0" applyFont="1" applyFill="1" applyBorder="1" applyAlignment="1">
      <alignment horizontal="left" vertical="center"/>
    </xf>
    <xf numFmtId="0" fontId="30" fillId="3" borderId="4" xfId="0" applyFont="1" applyFill="1" applyBorder="1">
      <alignment vertical="center"/>
    </xf>
    <xf numFmtId="0" fontId="30" fillId="3" borderId="17" xfId="0" applyFont="1" applyFill="1" applyBorder="1">
      <alignment vertical="center"/>
    </xf>
    <xf numFmtId="0" fontId="30" fillId="3" borderId="19" xfId="0" applyFont="1" applyFill="1" applyBorder="1" applyAlignment="1">
      <alignment horizontal="center" vertical="center"/>
    </xf>
    <xf numFmtId="0" fontId="30" fillId="3" borderId="4" xfId="0" applyFont="1" applyFill="1" applyBorder="1" applyAlignment="1">
      <alignment horizontal="center" vertical="center"/>
    </xf>
    <xf numFmtId="0" fontId="30" fillId="3" borderId="31" xfId="0" applyFont="1" applyFill="1" applyBorder="1" applyAlignment="1">
      <alignment horizontal="center" vertical="center"/>
    </xf>
    <xf numFmtId="49" fontId="39" fillId="0" borderId="1" xfId="3" applyNumberFormat="1" applyFont="1" applyBorder="1" applyAlignment="1">
      <alignment horizontal="left" vertical="top"/>
    </xf>
    <xf numFmtId="14" fontId="39" fillId="0" borderId="1" xfId="3" applyNumberFormat="1" applyFont="1" applyBorder="1" applyAlignment="1">
      <alignment horizontal="left" vertical="top"/>
    </xf>
    <xf numFmtId="0" fontId="39" fillId="0" borderId="1" xfId="3" applyFont="1" applyBorder="1" applyAlignment="1">
      <alignment horizontal="left" vertical="top" wrapText="1"/>
    </xf>
    <xf numFmtId="0" fontId="5" fillId="0" borderId="1" xfId="0" applyFont="1" applyBorder="1" applyAlignment="1">
      <alignment horizontal="center" vertical="center"/>
    </xf>
    <xf numFmtId="0" fontId="15" fillId="2" borderId="2" xfId="2" applyFont="1" applyFill="1" applyBorder="1" applyAlignment="1">
      <alignment horizontal="center" vertical="center"/>
    </xf>
    <xf numFmtId="0" fontId="15" fillId="2" borderId="34" xfId="2" applyFont="1" applyFill="1" applyBorder="1">
      <alignment vertical="center"/>
    </xf>
    <xf numFmtId="0" fontId="15" fillId="2" borderId="68" xfId="2" applyFont="1" applyFill="1" applyBorder="1">
      <alignment vertical="center"/>
    </xf>
    <xf numFmtId="0" fontId="15" fillId="2" borderId="73" xfId="2" applyFont="1" applyFill="1" applyBorder="1">
      <alignment vertical="center"/>
    </xf>
    <xf numFmtId="0" fontId="15" fillId="2" borderId="3" xfId="2" applyFont="1" applyFill="1" applyBorder="1" applyAlignment="1">
      <alignment horizontal="center" vertical="center"/>
    </xf>
    <xf numFmtId="0" fontId="15" fillId="2" borderId="30" xfId="2" applyFont="1" applyFill="1" applyBorder="1">
      <alignment vertical="center"/>
    </xf>
    <xf numFmtId="0" fontId="15" fillId="2" borderId="69" xfId="2" applyFont="1" applyFill="1" applyBorder="1">
      <alignment vertical="center"/>
    </xf>
    <xf numFmtId="0" fontId="15" fillId="2" borderId="76" xfId="2" applyFont="1" applyFill="1" applyBorder="1">
      <alignment vertical="center"/>
    </xf>
    <xf numFmtId="0" fontId="15" fillId="2" borderId="4" xfId="2" applyFont="1" applyFill="1" applyBorder="1" applyAlignment="1">
      <alignment horizontal="center" vertical="center"/>
    </xf>
    <xf numFmtId="0" fontId="15" fillId="2" borderId="71" xfId="2" applyFont="1" applyFill="1" applyBorder="1">
      <alignment vertical="center"/>
    </xf>
    <xf numFmtId="0" fontId="36" fillId="8" borderId="0" xfId="2" applyFont="1" applyFill="1" applyAlignment="1">
      <alignment vertical="center" wrapText="1"/>
    </xf>
    <xf numFmtId="0" fontId="36" fillId="8" borderId="0" xfId="2" applyFont="1" applyFill="1">
      <alignment vertical="center"/>
    </xf>
    <xf numFmtId="0" fontId="15" fillId="2" borderId="40" xfId="2" applyFont="1" applyFill="1" applyBorder="1" applyAlignment="1">
      <alignment horizontal="center" vertical="center"/>
    </xf>
    <xf numFmtId="0" fontId="15" fillId="2" borderId="85" xfId="2" applyFont="1" applyFill="1" applyBorder="1">
      <alignment vertical="center"/>
    </xf>
    <xf numFmtId="0" fontId="15" fillId="2" borderId="70" xfId="2" applyFont="1" applyFill="1" applyBorder="1">
      <alignment vertical="center"/>
    </xf>
    <xf numFmtId="0" fontId="15" fillId="2" borderId="87" xfId="2" applyFont="1" applyFill="1" applyBorder="1">
      <alignment vertical="center"/>
    </xf>
    <xf numFmtId="177" fontId="35" fillId="9" borderId="0" xfId="2" applyNumberFormat="1" applyFont="1" applyFill="1">
      <alignment vertical="center"/>
    </xf>
    <xf numFmtId="0" fontId="8" fillId="2" borderId="44" xfId="2" applyFont="1" applyFill="1" applyBorder="1">
      <alignment vertical="center"/>
    </xf>
    <xf numFmtId="0" fontId="15" fillId="2" borderId="44" xfId="2" applyFont="1" applyFill="1" applyBorder="1" applyAlignment="1"/>
    <xf numFmtId="0" fontId="15" fillId="2" borderId="44" xfId="2" applyFont="1" applyFill="1" applyBorder="1">
      <alignment vertical="center"/>
    </xf>
    <xf numFmtId="0" fontId="30" fillId="9" borderId="2" xfId="0" applyFont="1" applyFill="1" applyBorder="1" applyAlignment="1" applyProtection="1">
      <alignment horizontal="center" vertical="center"/>
      <protection locked="0"/>
    </xf>
    <xf numFmtId="176" fontId="30" fillId="9" borderId="2" xfId="1" applyNumberFormat="1" applyFont="1" applyFill="1" applyBorder="1" applyAlignment="1" applyProtection="1">
      <alignment horizontal="center" vertical="center"/>
      <protection locked="0"/>
    </xf>
    <xf numFmtId="0" fontId="30" fillId="9" borderId="3" xfId="0" applyFont="1" applyFill="1" applyBorder="1" applyAlignment="1" applyProtection="1">
      <alignment horizontal="center" vertical="center"/>
      <protection locked="0"/>
    </xf>
    <xf numFmtId="176" fontId="30" fillId="9" borderId="3" xfId="1" applyNumberFormat="1" applyFont="1" applyFill="1" applyBorder="1" applyAlignment="1" applyProtection="1">
      <alignment horizontal="center" vertical="center"/>
      <protection locked="0"/>
    </xf>
    <xf numFmtId="0" fontId="30" fillId="9" borderId="4" xfId="0" applyFont="1" applyFill="1" applyBorder="1" applyAlignment="1" applyProtection="1">
      <alignment horizontal="center" vertical="center"/>
      <protection locked="0"/>
    </xf>
    <xf numFmtId="176" fontId="30" fillId="9" borderId="4" xfId="1" applyNumberFormat="1" applyFont="1" applyFill="1" applyBorder="1" applyAlignment="1" applyProtection="1">
      <alignment horizontal="center" vertical="center"/>
      <protection locked="0"/>
    </xf>
    <xf numFmtId="179" fontId="33" fillId="4" borderId="2" xfId="0" applyNumberFormat="1" applyFont="1" applyFill="1" applyBorder="1" applyAlignment="1">
      <alignment horizontal="center" vertical="center"/>
    </xf>
    <xf numFmtId="179" fontId="33" fillId="4" borderId="3" xfId="0" applyNumberFormat="1" applyFont="1" applyFill="1" applyBorder="1" applyAlignment="1">
      <alignment horizontal="center" vertical="center"/>
    </xf>
    <xf numFmtId="179" fontId="33" fillId="4" borderId="4" xfId="0" applyNumberFormat="1" applyFont="1" applyFill="1" applyBorder="1" applyAlignment="1">
      <alignment horizontal="center" vertical="center"/>
    </xf>
    <xf numFmtId="179" fontId="33" fillId="2" borderId="1" xfId="0" applyNumberFormat="1" applyFont="1" applyFill="1" applyBorder="1" applyAlignment="1">
      <alignment horizontal="center" vertical="center"/>
    </xf>
    <xf numFmtId="0" fontId="42" fillId="0" borderId="0" xfId="0" applyFont="1">
      <alignment vertical="center"/>
    </xf>
    <xf numFmtId="0" fontId="27" fillId="4" borderId="12" xfId="0" applyFont="1" applyFill="1" applyBorder="1" applyAlignment="1">
      <alignment horizontal="center" vertical="center" shrinkToFit="1"/>
    </xf>
    <xf numFmtId="0" fontId="27" fillId="4" borderId="14" xfId="0" applyFont="1" applyFill="1" applyBorder="1" applyAlignment="1">
      <alignment horizontal="center" vertical="center" shrinkToFit="1"/>
    </xf>
    <xf numFmtId="0" fontId="42" fillId="0" borderId="1" xfId="0" applyFont="1" applyBorder="1" applyAlignment="1">
      <alignment horizontal="center" vertical="center"/>
    </xf>
    <xf numFmtId="0" fontId="3" fillId="0" borderId="1" xfId="0" applyFont="1" applyBorder="1" applyAlignment="1">
      <alignment horizontal="center" vertical="center" shrinkToFit="1"/>
    </xf>
    <xf numFmtId="49" fontId="25" fillId="0" borderId="1" xfId="3" applyNumberFormat="1" applyFont="1" applyBorder="1" applyAlignment="1">
      <alignment horizontal="left" vertical="top"/>
    </xf>
    <xf numFmtId="14" fontId="25" fillId="0" borderId="1" xfId="3" applyNumberFormat="1" applyFont="1" applyBorder="1" applyAlignment="1">
      <alignment horizontal="left" vertical="top"/>
    </xf>
    <xf numFmtId="0" fontId="30" fillId="5" borderId="26" xfId="0" applyFont="1" applyFill="1" applyBorder="1" applyAlignment="1">
      <alignment horizontal="center" vertical="center"/>
    </xf>
    <xf numFmtId="0" fontId="29" fillId="5" borderId="3" xfId="0" applyFont="1" applyFill="1" applyBorder="1" applyAlignment="1">
      <alignment horizontal="center" vertical="center"/>
    </xf>
    <xf numFmtId="0" fontId="29" fillId="5" borderId="42" xfId="0" applyFont="1" applyFill="1" applyBorder="1" applyAlignment="1">
      <alignment vertical="center" wrapText="1"/>
    </xf>
    <xf numFmtId="0" fontId="29" fillId="5" borderId="24" xfId="0" applyFont="1" applyFill="1" applyBorder="1" applyAlignment="1">
      <alignment horizontal="left" vertical="center" wrapText="1"/>
    </xf>
    <xf numFmtId="0" fontId="29" fillId="5" borderId="24" xfId="0" applyFont="1" applyFill="1" applyBorder="1" applyAlignment="1">
      <alignment horizontal="left" vertical="center"/>
    </xf>
    <xf numFmtId="0" fontId="29" fillId="5" borderId="94" xfId="0" applyFont="1" applyFill="1" applyBorder="1" applyAlignment="1">
      <alignment horizontal="left" vertical="center"/>
    </xf>
    <xf numFmtId="0" fontId="29" fillId="5" borderId="95" xfId="0" applyFont="1" applyFill="1" applyBorder="1" applyAlignment="1">
      <alignment horizontal="center" vertical="center"/>
    </xf>
    <xf numFmtId="0" fontId="29" fillId="5" borderId="94" xfId="0" applyFont="1" applyFill="1" applyBorder="1">
      <alignment vertical="center"/>
    </xf>
    <xf numFmtId="0" fontId="29" fillId="5" borderId="24" xfId="0" applyFont="1" applyFill="1" applyBorder="1" applyAlignment="1">
      <alignment horizontal="center" vertical="center"/>
    </xf>
    <xf numFmtId="0" fontId="29" fillId="5" borderId="43" xfId="0" applyFont="1" applyFill="1" applyBorder="1" applyAlignment="1">
      <alignment horizontal="center" vertical="center"/>
    </xf>
    <xf numFmtId="0" fontId="29" fillId="5" borderId="24" xfId="0" applyFont="1" applyFill="1" applyBorder="1" applyAlignment="1">
      <alignment horizontal="left" vertical="center" shrinkToFit="1"/>
    </xf>
    <xf numFmtId="0" fontId="30" fillId="5" borderId="24" xfId="0" applyFont="1" applyFill="1" applyBorder="1" applyAlignment="1">
      <alignment horizontal="center" vertical="center"/>
    </xf>
    <xf numFmtId="0" fontId="30" fillId="5" borderId="40" xfId="0" applyFont="1" applyFill="1" applyBorder="1">
      <alignment vertical="center"/>
    </xf>
    <xf numFmtId="0" fontId="30" fillId="5" borderId="40" xfId="0" applyFont="1" applyFill="1" applyBorder="1" applyAlignment="1">
      <alignment horizontal="left" vertical="center"/>
    </xf>
    <xf numFmtId="0" fontId="30" fillId="5" borderId="96" xfId="0" applyFont="1" applyFill="1" applyBorder="1" applyAlignment="1">
      <alignment horizontal="left" vertical="center"/>
    </xf>
    <xf numFmtId="0" fontId="30" fillId="5" borderId="97" xfId="0" applyFont="1" applyFill="1" applyBorder="1" applyAlignment="1">
      <alignment horizontal="center" vertical="center"/>
    </xf>
    <xf numFmtId="0" fontId="30" fillId="5" borderId="96" xfId="0" applyFont="1" applyFill="1" applyBorder="1">
      <alignment vertical="center"/>
    </xf>
    <xf numFmtId="0" fontId="30" fillId="5" borderId="40" xfId="0" applyFont="1" applyFill="1" applyBorder="1" applyAlignment="1">
      <alignment horizontal="center" vertical="center"/>
    </xf>
    <xf numFmtId="0" fontId="30" fillId="5" borderId="85" xfId="0" applyFont="1" applyFill="1" applyBorder="1" applyAlignment="1">
      <alignment horizontal="center" vertical="center"/>
    </xf>
    <xf numFmtId="0" fontId="30" fillId="5" borderId="40" xfId="0" applyFont="1" applyFill="1" applyBorder="1" applyAlignment="1">
      <alignment horizontal="left" vertical="center" wrapText="1"/>
    </xf>
    <xf numFmtId="0" fontId="29" fillId="5" borderId="4" xfId="0" applyFont="1" applyFill="1" applyBorder="1" applyAlignment="1">
      <alignment horizontal="center" vertical="center"/>
    </xf>
    <xf numFmtId="0" fontId="29" fillId="5" borderId="4" xfId="0" applyFont="1" applyFill="1" applyBorder="1">
      <alignment vertical="center"/>
    </xf>
    <xf numFmtId="0" fontId="29" fillId="5" borderId="4" xfId="0" applyFont="1" applyFill="1" applyBorder="1" applyAlignment="1">
      <alignment horizontal="left" vertical="center"/>
    </xf>
    <xf numFmtId="0" fontId="29" fillId="5" borderId="17" xfId="0" applyFont="1" applyFill="1" applyBorder="1" applyAlignment="1">
      <alignment horizontal="left" vertical="center"/>
    </xf>
    <xf numFmtId="0" fontId="29" fillId="5" borderId="19" xfId="0" applyFont="1" applyFill="1" applyBorder="1" applyAlignment="1">
      <alignment horizontal="center" vertical="center"/>
    </xf>
    <xf numFmtId="0" fontId="29" fillId="5" borderId="17" xfId="0" applyFont="1" applyFill="1" applyBorder="1">
      <alignment vertical="center"/>
    </xf>
    <xf numFmtId="0" fontId="29" fillId="5" borderId="31" xfId="0" applyFont="1" applyFill="1" applyBorder="1" applyAlignment="1">
      <alignment horizontal="center" vertical="center"/>
    </xf>
    <xf numFmtId="0" fontId="29" fillId="5" borderId="4" xfId="0" applyFont="1" applyFill="1" applyBorder="1" applyAlignment="1">
      <alignment horizontal="left" vertical="center" shrinkToFit="1"/>
    </xf>
    <xf numFmtId="0" fontId="29" fillId="5" borderId="4" xfId="0" applyFont="1" applyFill="1" applyBorder="1" applyAlignment="1">
      <alignment horizontal="left" vertical="center" wrapText="1"/>
    </xf>
    <xf numFmtId="0" fontId="30" fillId="5" borderId="42" xfId="0" applyFont="1" applyFill="1" applyBorder="1">
      <alignment vertical="center"/>
    </xf>
    <xf numFmtId="0" fontId="30" fillId="5" borderId="42" xfId="0" applyFont="1" applyFill="1" applyBorder="1" applyAlignment="1">
      <alignment horizontal="left" vertical="center"/>
    </xf>
    <xf numFmtId="0" fontId="30" fillId="5" borderId="20" xfId="0" applyFont="1" applyFill="1" applyBorder="1" applyAlignment="1">
      <alignment horizontal="left" vertical="center"/>
    </xf>
    <xf numFmtId="0" fontId="30" fillId="5" borderId="21" xfId="0" applyFont="1" applyFill="1" applyBorder="1" applyAlignment="1">
      <alignment horizontal="center" vertical="center"/>
    </xf>
    <xf numFmtId="0" fontId="30" fillId="5" borderId="20" xfId="0" applyFont="1" applyFill="1" applyBorder="1">
      <alignment vertical="center"/>
    </xf>
    <xf numFmtId="0" fontId="30" fillId="5" borderId="42" xfId="0" applyFont="1" applyFill="1" applyBorder="1" applyAlignment="1">
      <alignment horizontal="center" vertical="center"/>
    </xf>
    <xf numFmtId="0" fontId="30" fillId="5" borderId="72" xfId="0" applyFont="1" applyFill="1" applyBorder="1" applyAlignment="1">
      <alignment horizontal="center" vertical="center"/>
    </xf>
    <xf numFmtId="0" fontId="29" fillId="5" borderId="42" xfId="0" applyFont="1" applyFill="1" applyBorder="1">
      <alignment vertical="center"/>
    </xf>
    <xf numFmtId="0" fontId="44" fillId="5" borderId="24" xfId="0" applyFont="1" applyFill="1" applyBorder="1" applyAlignment="1">
      <alignment horizontal="left" vertical="center" wrapText="1"/>
    </xf>
    <xf numFmtId="0" fontId="44" fillId="5" borderId="4" xfId="0" applyFont="1" applyFill="1" applyBorder="1" applyAlignment="1">
      <alignment horizontal="left" vertical="center" wrapText="1"/>
    </xf>
    <xf numFmtId="0" fontId="30" fillId="0" borderId="24" xfId="0" applyFont="1" applyBorder="1" applyAlignment="1">
      <alignment horizontal="center" vertical="center"/>
    </xf>
    <xf numFmtId="0" fontId="30" fillId="0" borderId="20" xfId="0" applyFont="1" applyBorder="1" applyAlignment="1">
      <alignment horizontal="left" vertical="center"/>
    </xf>
    <xf numFmtId="0" fontId="30" fillId="0" borderId="21" xfId="0" applyFont="1" applyBorder="1" applyAlignment="1">
      <alignment horizontal="center" vertical="center"/>
    </xf>
    <xf numFmtId="0" fontId="30" fillId="0" borderId="20" xfId="0" applyFont="1" applyBorder="1">
      <alignment vertical="center"/>
    </xf>
    <xf numFmtId="0" fontId="30" fillId="0" borderId="42" xfId="0" applyFont="1" applyBorder="1" applyAlignment="1">
      <alignment horizontal="center" vertical="center"/>
    </xf>
    <xf numFmtId="0" fontId="30" fillId="0" borderId="72" xfId="0" applyFont="1" applyBorder="1" applyAlignment="1">
      <alignment horizontal="center" vertical="center"/>
    </xf>
    <xf numFmtId="0" fontId="30" fillId="0" borderId="26" xfId="0" applyFont="1" applyBorder="1" applyAlignment="1">
      <alignment horizontal="center" vertical="center"/>
    </xf>
    <xf numFmtId="0" fontId="30" fillId="8" borderId="26" xfId="0" applyFont="1" applyFill="1" applyBorder="1" applyAlignment="1">
      <alignment horizontal="center" vertical="center"/>
    </xf>
    <xf numFmtId="0" fontId="30" fillId="8" borderId="42" xfId="0" applyFont="1" applyFill="1" applyBorder="1">
      <alignment vertical="center"/>
    </xf>
    <xf numFmtId="0" fontId="30" fillId="8" borderId="3" xfId="0" applyFont="1" applyFill="1" applyBorder="1" applyAlignment="1">
      <alignment horizontal="center" vertical="center"/>
    </xf>
    <xf numFmtId="0" fontId="34" fillId="0" borderId="25" xfId="0" applyFont="1" applyBorder="1" applyAlignment="1">
      <alignment horizontal="center" vertical="center"/>
    </xf>
    <xf numFmtId="0" fontId="34" fillId="0" borderId="4" xfId="0" applyFont="1" applyBorder="1">
      <alignment vertical="center"/>
    </xf>
    <xf numFmtId="0" fontId="30" fillId="8" borderId="4" xfId="0" applyFont="1" applyFill="1" applyBorder="1" applyAlignment="1">
      <alignment horizontal="center" vertical="center"/>
    </xf>
    <xf numFmtId="0" fontId="30" fillId="8" borderId="4" xfId="0" applyFont="1" applyFill="1" applyBorder="1">
      <alignment vertical="center"/>
    </xf>
    <xf numFmtId="0" fontId="30" fillId="6" borderId="26" xfId="0" applyFont="1" applyFill="1" applyBorder="1" applyAlignment="1">
      <alignment horizontal="center" vertical="center"/>
    </xf>
    <xf numFmtId="0" fontId="30" fillId="6" borderId="42" xfId="0" applyFont="1" applyFill="1" applyBorder="1">
      <alignment vertical="center"/>
    </xf>
    <xf numFmtId="0" fontId="0" fillId="0" borderId="24" xfId="0" applyBorder="1" applyAlignment="1">
      <alignment horizontal="left" vertical="center" wrapText="1"/>
    </xf>
    <xf numFmtId="0" fontId="29" fillId="0" borderId="26" xfId="0" applyFont="1" applyBorder="1" applyAlignment="1">
      <alignment horizontal="center" vertical="center"/>
    </xf>
    <xf numFmtId="0" fontId="29" fillId="0" borderId="24" xfId="0" applyFont="1" applyBorder="1">
      <alignment vertical="center"/>
    </xf>
    <xf numFmtId="0" fontId="29" fillId="0" borderId="24" xfId="0" applyFont="1" applyBorder="1" applyAlignment="1">
      <alignment horizontal="left" vertical="center" wrapText="1"/>
    </xf>
    <xf numFmtId="0" fontId="29" fillId="0" borderId="24" xfId="0" applyFont="1" applyBorder="1" applyAlignment="1">
      <alignment horizontal="left" vertical="center"/>
    </xf>
    <xf numFmtId="0" fontId="29" fillId="0" borderId="94" xfId="0" applyFont="1" applyBorder="1" applyAlignment="1">
      <alignment horizontal="left" vertical="center"/>
    </xf>
    <xf numFmtId="0" fontId="29" fillId="0" borderId="95" xfId="0" applyFont="1" applyBorder="1" applyAlignment="1">
      <alignment horizontal="center" vertical="center"/>
    </xf>
    <xf numFmtId="0" fontId="29" fillId="0" borderId="94" xfId="0" applyFont="1" applyBorder="1">
      <alignment vertical="center"/>
    </xf>
    <xf numFmtId="0" fontId="29" fillId="0" borderId="24" xfId="0" applyFont="1" applyBorder="1" applyAlignment="1">
      <alignment horizontal="center" vertical="center"/>
    </xf>
    <xf numFmtId="0" fontId="29" fillId="0" borderId="43" xfId="0" applyFont="1" applyBorder="1" applyAlignment="1">
      <alignment horizontal="center" vertical="center"/>
    </xf>
    <xf numFmtId="0" fontId="45" fillId="0" borderId="24" xfId="0" applyFont="1" applyBorder="1" applyAlignment="1">
      <alignment horizontal="left" vertical="center" wrapText="1"/>
    </xf>
    <xf numFmtId="0" fontId="30" fillId="7" borderId="26" xfId="0" applyFont="1" applyFill="1" applyBorder="1" applyAlignment="1">
      <alignment horizontal="center" vertical="center"/>
    </xf>
    <xf numFmtId="0" fontId="30" fillId="4" borderId="24" xfId="0" applyFont="1" applyFill="1" applyBorder="1" applyAlignment="1">
      <alignment horizontal="center" vertical="center"/>
    </xf>
    <xf numFmtId="0" fontId="30" fillId="4" borderId="26" xfId="0" applyFont="1" applyFill="1" applyBorder="1" applyAlignment="1">
      <alignment horizontal="center" vertical="center"/>
    </xf>
    <xf numFmtId="0" fontId="29" fillId="5" borderId="25" xfId="0" applyFont="1" applyFill="1" applyBorder="1" applyAlignment="1">
      <alignment horizontal="left" vertical="top" wrapText="1"/>
    </xf>
    <xf numFmtId="0" fontId="27" fillId="3" borderId="2" xfId="0" applyFont="1" applyFill="1" applyBorder="1" applyAlignment="1" applyProtection="1">
      <alignment horizontal="center" vertical="center" shrinkToFit="1"/>
      <protection locked="0"/>
    </xf>
    <xf numFmtId="0" fontId="27" fillId="3" borderId="3" xfId="0" applyFont="1" applyFill="1" applyBorder="1" applyAlignment="1" applyProtection="1">
      <alignment horizontal="center" vertical="center" shrinkToFit="1"/>
      <protection locked="0"/>
    </xf>
    <xf numFmtId="0" fontId="27" fillId="3" borderId="4" xfId="0" applyFont="1" applyFill="1" applyBorder="1" applyAlignment="1" applyProtection="1">
      <alignment horizontal="center" vertical="center" shrinkToFit="1"/>
      <protection locked="0"/>
    </xf>
    <xf numFmtId="0" fontId="27" fillId="4" borderId="12" xfId="0" applyFont="1" applyFill="1" applyBorder="1" applyAlignment="1">
      <alignment vertical="center" shrinkToFit="1"/>
    </xf>
    <xf numFmtId="0" fontId="27" fillId="4" borderId="14" xfId="0" applyFont="1" applyFill="1" applyBorder="1" applyAlignment="1">
      <alignment vertical="center" shrinkToFit="1"/>
    </xf>
    <xf numFmtId="0" fontId="15" fillId="8" borderId="0" xfId="2" applyFont="1" applyFill="1" applyProtection="1">
      <alignment vertical="center"/>
      <protection locked="0"/>
    </xf>
    <xf numFmtId="0" fontId="15" fillId="8" borderId="0" xfId="2" quotePrefix="1" applyFont="1" applyFill="1" applyAlignment="1" applyProtection="1">
      <alignment horizontal="left" vertical="center"/>
      <protection locked="0"/>
    </xf>
    <xf numFmtId="0" fontId="19" fillId="2" borderId="22" xfId="2" applyFont="1" applyFill="1" applyBorder="1" applyAlignment="1">
      <alignment horizontal="left" vertical="center"/>
    </xf>
    <xf numFmtId="0" fontId="19" fillId="2" borderId="23" xfId="2" applyFont="1" applyFill="1" applyBorder="1" applyAlignment="1">
      <alignment horizontal="left" vertical="center"/>
    </xf>
    <xf numFmtId="0" fontId="19" fillId="2" borderId="33" xfId="2" applyFont="1" applyFill="1" applyBorder="1" applyAlignment="1">
      <alignment horizontal="left" vertical="center"/>
    </xf>
    <xf numFmtId="0" fontId="49" fillId="0" borderId="0" xfId="0" applyFont="1" applyAlignment="1">
      <alignment horizontal="left" vertical="center"/>
    </xf>
    <xf numFmtId="0" fontId="21" fillId="0" borderId="0" xfId="0" applyFont="1" applyAlignment="1">
      <alignment horizontal="left" vertical="center"/>
    </xf>
    <xf numFmtId="0" fontId="50" fillId="0" borderId="0" xfId="0" applyFont="1" applyAlignment="1">
      <alignment horizontal="left" vertical="center"/>
    </xf>
    <xf numFmtId="0" fontId="49" fillId="0" borderId="23" xfId="0" applyFont="1" applyBorder="1" applyAlignment="1">
      <alignment horizontal="left" vertical="center"/>
    </xf>
    <xf numFmtId="0" fontId="49" fillId="0" borderId="23" xfId="0" applyFont="1" applyBorder="1" applyAlignment="1">
      <alignment horizontal="right" vertical="center"/>
    </xf>
    <xf numFmtId="0" fontId="30" fillId="0" borderId="1" xfId="0" applyFont="1" applyBorder="1" applyAlignment="1">
      <alignment horizontal="center" vertical="center" shrinkToFit="1"/>
    </xf>
    <xf numFmtId="0" fontId="27" fillId="0" borderId="1" xfId="0" applyFont="1" applyBorder="1" applyAlignment="1">
      <alignment horizontal="center" vertical="center" shrinkToFit="1"/>
    </xf>
    <xf numFmtId="0" fontId="49" fillId="0" borderId="1" xfId="0" applyFont="1" applyBorder="1" applyAlignment="1">
      <alignment horizontal="center" vertical="center" shrinkToFit="1"/>
    </xf>
    <xf numFmtId="0" fontId="49" fillId="0" borderId="1" xfId="0" applyFont="1" applyBorder="1" applyAlignment="1">
      <alignment horizontal="left" vertical="center" shrinkToFit="1"/>
    </xf>
    <xf numFmtId="0" fontId="49" fillId="0" borderId="1" xfId="0" applyFont="1" applyBorder="1" applyAlignment="1">
      <alignment horizontal="center" vertical="center"/>
    </xf>
    <xf numFmtId="0" fontId="28" fillId="0" borderId="1" xfId="0" applyFont="1" applyBorder="1" applyAlignment="1">
      <alignment horizontal="center" vertical="center" shrinkToFit="1"/>
    </xf>
    <xf numFmtId="0" fontId="28" fillId="0" borderId="1" xfId="0" applyFont="1" applyBorder="1" applyAlignment="1">
      <alignment horizontal="left" vertical="center" shrinkToFit="1"/>
    </xf>
    <xf numFmtId="0" fontId="28" fillId="0" borderId="1" xfId="0" applyFont="1" applyBorder="1" applyAlignment="1">
      <alignment horizontal="center" vertical="center"/>
    </xf>
    <xf numFmtId="0" fontId="28" fillId="0" borderId="7" xfId="0" applyFont="1" applyBorder="1" applyAlignment="1">
      <alignment horizontal="left" vertical="center"/>
    </xf>
    <xf numFmtId="0" fontId="49" fillId="0" borderId="1" xfId="0" applyFont="1" applyBorder="1" applyAlignment="1">
      <alignment horizontal="left" vertical="center"/>
    </xf>
    <xf numFmtId="0" fontId="28" fillId="0" borderId="1" xfId="0" applyFont="1" applyBorder="1" applyAlignment="1">
      <alignment horizontal="left" vertical="center"/>
    </xf>
    <xf numFmtId="0" fontId="21" fillId="0" borderId="1" xfId="0" applyFont="1" applyBorder="1" applyAlignment="1">
      <alignment horizontal="left" vertical="center" shrinkToFit="1"/>
    </xf>
    <xf numFmtId="0" fontId="30" fillId="0" borderId="5" xfId="0" applyFont="1" applyBorder="1" applyAlignment="1">
      <alignment horizontal="center" vertical="center" wrapText="1"/>
    </xf>
    <xf numFmtId="0" fontId="49" fillId="0" borderId="5" xfId="0" applyFont="1" applyBorder="1" applyAlignment="1">
      <alignment horizontal="center" vertical="center"/>
    </xf>
    <xf numFmtId="0" fontId="49" fillId="0" borderId="5" xfId="0" applyFont="1" applyBorder="1" applyAlignment="1">
      <alignment horizontal="center" vertical="center" shrinkToFit="1"/>
    </xf>
    <xf numFmtId="0" fontId="49" fillId="0" borderId="6" xfId="0" applyFont="1" applyBorder="1" applyAlignment="1">
      <alignment horizontal="center" vertical="center"/>
    </xf>
    <xf numFmtId="0" fontId="27" fillId="0" borderId="5" xfId="0" applyFont="1" applyBorder="1" applyAlignment="1">
      <alignment horizontal="center" vertical="center" wrapText="1"/>
    </xf>
    <xf numFmtId="0" fontId="21" fillId="0" borderId="5" xfId="0" applyFont="1" applyBorder="1" applyAlignment="1">
      <alignment horizontal="center" vertical="center"/>
    </xf>
    <xf numFmtId="0" fontId="49" fillId="0" borderId="6" xfId="0" applyFont="1" applyBorder="1" applyAlignment="1">
      <alignment horizontal="left" vertical="center"/>
    </xf>
    <xf numFmtId="0" fontId="49" fillId="0" borderId="7" xfId="0" applyFont="1" applyBorder="1" applyAlignment="1">
      <alignment horizontal="left" vertical="center"/>
    </xf>
    <xf numFmtId="0" fontId="21" fillId="0" borderId="1" xfId="0" applyFont="1" applyBorder="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49" fillId="0" borderId="5" xfId="0" applyFont="1" applyBorder="1">
      <alignment vertical="center"/>
    </xf>
    <xf numFmtId="0" fontId="21" fillId="0" borderId="5" xfId="0" applyFont="1" applyBorder="1">
      <alignment vertical="center"/>
    </xf>
    <xf numFmtId="0" fontId="28" fillId="0" borderId="6" xfId="0" applyFont="1" applyBorder="1" applyAlignment="1">
      <alignment horizontal="left" vertical="center"/>
    </xf>
    <xf numFmtId="0" fontId="49" fillId="0" borderId="5" xfId="0" applyFont="1" applyBorder="1" applyAlignment="1">
      <alignment horizontal="left" vertical="center" shrinkToFit="1"/>
    </xf>
    <xf numFmtId="0" fontId="28" fillId="0" borderId="5" xfId="0" applyFont="1" applyBorder="1" applyAlignment="1">
      <alignment horizontal="center" vertical="center" shrinkToFit="1"/>
    </xf>
    <xf numFmtId="0" fontId="28" fillId="0" borderId="5" xfId="0" applyFont="1" applyBorder="1" applyAlignment="1">
      <alignment horizontal="left" vertical="center" shrinkToFit="1"/>
    </xf>
    <xf numFmtId="0" fontId="51" fillId="0" borderId="0" xfId="2" applyFont="1">
      <alignment vertical="center"/>
    </xf>
    <xf numFmtId="0" fontId="51" fillId="0" borderId="98" xfId="2" applyFont="1" applyBorder="1" applyAlignment="1">
      <alignment horizontal="center" vertical="center"/>
    </xf>
    <xf numFmtId="0" fontId="51" fillId="0" borderId="99" xfId="2" applyFont="1" applyBorder="1" applyAlignment="1">
      <alignment horizontal="centerContinuous" vertical="center"/>
    </xf>
    <xf numFmtId="0" fontId="51" fillId="0" borderId="100" xfId="2" applyFont="1" applyBorder="1" applyAlignment="1">
      <alignment horizontal="centerContinuous" vertical="center"/>
    </xf>
    <xf numFmtId="0" fontId="51" fillId="0" borderId="101" xfId="2" applyFont="1" applyBorder="1" applyAlignment="1">
      <alignment horizontal="centerContinuous" vertical="center"/>
    </xf>
    <xf numFmtId="0" fontId="51" fillId="0" borderId="102" xfId="2" applyFont="1" applyBorder="1" applyAlignment="1">
      <alignment horizontal="centerContinuous" vertical="center"/>
    </xf>
    <xf numFmtId="0" fontId="51" fillId="0" borderId="104" xfId="2" applyFont="1" applyBorder="1" applyAlignment="1">
      <alignment horizontal="center" vertical="center"/>
    </xf>
    <xf numFmtId="0" fontId="51" fillId="0" borderId="105" xfId="2" applyFont="1" applyBorder="1" applyAlignment="1">
      <alignment horizontal="center" vertical="center"/>
    </xf>
    <xf numFmtId="0" fontId="51" fillId="0" borderId="106" xfId="2" applyFont="1" applyBorder="1" applyAlignment="1">
      <alignment horizontal="center" vertical="center"/>
    </xf>
    <xf numFmtId="0" fontId="51" fillId="0" borderId="105" xfId="2" applyFont="1" applyBorder="1" applyAlignment="1">
      <alignment horizontal="centerContinuous" vertical="center"/>
    </xf>
    <xf numFmtId="0" fontId="51" fillId="0" borderId="107" xfId="2" applyFont="1" applyBorder="1" applyAlignment="1">
      <alignment horizontal="centerContinuous" vertical="center"/>
    </xf>
    <xf numFmtId="184" fontId="51" fillId="0" borderId="109" xfId="2" applyNumberFormat="1" applyFont="1" applyBorder="1">
      <alignment vertical="center"/>
    </xf>
    <xf numFmtId="185" fontId="51" fillId="0" borderId="43" xfId="2" applyNumberFormat="1" applyFont="1" applyBorder="1">
      <alignment vertical="center"/>
    </xf>
    <xf numFmtId="186" fontId="51" fillId="0" borderId="110" xfId="2" applyNumberFormat="1" applyFont="1" applyBorder="1">
      <alignment vertical="center"/>
    </xf>
    <xf numFmtId="187" fontId="51" fillId="0" borderId="43" xfId="2" applyNumberFormat="1" applyFont="1" applyBorder="1">
      <alignment vertical="center"/>
    </xf>
    <xf numFmtId="0" fontId="51" fillId="0" borderId="41" xfId="2" applyFont="1" applyBorder="1">
      <alignment vertical="center"/>
    </xf>
    <xf numFmtId="0" fontId="51" fillId="0" borderId="111" xfId="2" applyFont="1" applyBorder="1">
      <alignment vertical="center"/>
    </xf>
    <xf numFmtId="184" fontId="51" fillId="0" borderId="112" xfId="2" applyNumberFormat="1" applyFont="1" applyBorder="1">
      <alignment vertical="center"/>
    </xf>
    <xf numFmtId="185" fontId="51" fillId="0" borderId="113" xfId="2" applyNumberFormat="1" applyFont="1" applyBorder="1">
      <alignment vertical="center"/>
    </xf>
    <xf numFmtId="186" fontId="51" fillId="0" borderId="114" xfId="2" applyNumberFormat="1" applyFont="1" applyBorder="1">
      <alignment vertical="center"/>
    </xf>
    <xf numFmtId="187" fontId="51" fillId="0" borderId="113" xfId="2" applyNumberFormat="1" applyFont="1" applyBorder="1">
      <alignment vertical="center"/>
    </xf>
    <xf numFmtId="0" fontId="51" fillId="0" borderId="115" xfId="2" applyFont="1" applyBorder="1">
      <alignment vertical="center"/>
    </xf>
    <xf numFmtId="0" fontId="51" fillId="0" borderId="116" xfId="2" applyFont="1" applyBorder="1">
      <alignment vertical="center"/>
    </xf>
    <xf numFmtId="0" fontId="51" fillId="0" borderId="117" xfId="2" applyFont="1" applyBorder="1">
      <alignment vertical="center"/>
    </xf>
    <xf numFmtId="185" fontId="51" fillId="0" borderId="117" xfId="2" applyNumberFormat="1" applyFont="1" applyBorder="1">
      <alignment vertical="center"/>
    </xf>
    <xf numFmtId="186" fontId="51" fillId="0" borderId="117" xfId="2" applyNumberFormat="1" applyFont="1" applyBorder="1">
      <alignment vertical="center"/>
    </xf>
    <xf numFmtId="187" fontId="51" fillId="0" borderId="117" xfId="2" applyNumberFormat="1" applyFont="1" applyBorder="1">
      <alignment vertical="center"/>
    </xf>
    <xf numFmtId="185" fontId="51" fillId="0" borderId="0" xfId="2" applyNumberFormat="1" applyFont="1">
      <alignment vertical="center"/>
    </xf>
    <xf numFmtId="186" fontId="51" fillId="0" borderId="0" xfId="2" applyNumberFormat="1" applyFont="1">
      <alignment vertical="center"/>
    </xf>
    <xf numFmtId="187" fontId="51" fillId="0" borderId="0" xfId="2" applyNumberFormat="1" applyFont="1">
      <alignment vertical="center"/>
    </xf>
    <xf numFmtId="0" fontId="52" fillId="0" borderId="0" xfId="2" applyFont="1" applyProtection="1">
      <alignment vertical="center"/>
      <protection locked="0"/>
    </xf>
    <xf numFmtId="0" fontId="8" fillId="0" borderId="0" xfId="2" applyFont="1" applyProtection="1">
      <alignment vertical="center"/>
      <protection locked="0"/>
    </xf>
    <xf numFmtId="188" fontId="52" fillId="11" borderId="0" xfId="2" applyNumberFormat="1" applyFont="1" applyFill="1" applyAlignment="1" applyProtection="1">
      <alignment horizontal="center" vertical="center" shrinkToFit="1"/>
      <protection locked="0"/>
    </xf>
    <xf numFmtId="189" fontId="52" fillId="11" borderId="0" xfId="2" applyNumberFormat="1" applyFont="1" applyFill="1" applyAlignment="1" applyProtection="1">
      <alignment horizontal="center" vertical="center" shrinkToFit="1"/>
      <protection locked="0"/>
    </xf>
    <xf numFmtId="0" fontId="15" fillId="0" borderId="0" xfId="2" applyFont="1" applyProtection="1">
      <alignment vertical="center"/>
      <protection locked="0"/>
    </xf>
    <xf numFmtId="0" fontId="52" fillId="0" borderId="0" xfId="2" applyFont="1" applyAlignment="1" applyProtection="1">
      <alignment horizontal="left" vertical="center"/>
      <protection locked="0"/>
    </xf>
    <xf numFmtId="0" fontId="15" fillId="0" borderId="0" xfId="2" applyFont="1" applyAlignment="1" applyProtection="1">
      <protection locked="0"/>
    </xf>
    <xf numFmtId="190" fontId="52" fillId="0" borderId="0" xfId="2" applyNumberFormat="1" applyFont="1" applyProtection="1">
      <alignment vertical="center"/>
      <protection locked="0"/>
    </xf>
    <xf numFmtId="0" fontId="19" fillId="0" borderId="0" xfId="2" applyFont="1" applyProtection="1">
      <alignment vertical="center"/>
      <protection locked="0"/>
    </xf>
    <xf numFmtId="0" fontId="53" fillId="0" borderId="0" xfId="2" applyFont="1" applyProtection="1">
      <alignment vertical="center"/>
      <protection locked="0"/>
    </xf>
    <xf numFmtId="0" fontId="52" fillId="0" borderId="0" xfId="2" applyFont="1" applyProtection="1">
      <alignment vertical="center"/>
      <protection hidden="1"/>
    </xf>
    <xf numFmtId="0" fontId="54" fillId="0" borderId="0" xfId="2" applyFont="1" applyProtection="1">
      <alignment vertical="center"/>
      <protection hidden="1"/>
    </xf>
    <xf numFmtId="0" fontId="55" fillId="0" borderId="0" xfId="2" applyFont="1" applyProtection="1">
      <alignment vertical="center"/>
      <protection locked="0"/>
    </xf>
    <xf numFmtId="0" fontId="56" fillId="0" borderId="0" xfId="2" applyFont="1" applyProtection="1">
      <alignment vertical="center"/>
      <protection locked="0"/>
    </xf>
    <xf numFmtId="0" fontId="11" fillId="0" borderId="0" xfId="2" applyFont="1" applyProtection="1">
      <alignment vertical="center"/>
      <protection locked="0"/>
    </xf>
    <xf numFmtId="0" fontId="27" fillId="2" borderId="40" xfId="0" applyFont="1" applyFill="1" applyBorder="1" applyAlignment="1">
      <alignment horizontal="center" vertical="center"/>
    </xf>
    <xf numFmtId="0" fontId="27" fillId="4" borderId="40" xfId="0" applyFont="1" applyFill="1" applyBorder="1">
      <alignment vertical="center"/>
    </xf>
    <xf numFmtId="0" fontId="27" fillId="4" borderId="96" xfId="0" applyFont="1" applyFill="1" applyBorder="1" applyAlignment="1">
      <alignment vertical="center" shrinkToFit="1"/>
    </xf>
    <xf numFmtId="0" fontId="27" fillId="4" borderId="97" xfId="0" applyFont="1" applyFill="1" applyBorder="1" applyAlignment="1">
      <alignment horizontal="center" vertical="center"/>
    </xf>
    <xf numFmtId="0" fontId="27" fillId="4" borderId="96" xfId="0" applyFont="1" applyFill="1" applyBorder="1">
      <alignment vertical="center"/>
    </xf>
    <xf numFmtId="0" fontId="27" fillId="4" borderId="96" xfId="0" applyFont="1" applyFill="1" applyBorder="1" applyAlignment="1">
      <alignment horizontal="center" vertical="center"/>
    </xf>
    <xf numFmtId="0" fontId="27" fillId="4" borderId="96" xfId="0" applyFont="1" applyFill="1" applyBorder="1" applyAlignment="1">
      <alignment horizontal="center" vertical="center" shrinkToFit="1"/>
    </xf>
    <xf numFmtId="0" fontId="27" fillId="4" borderId="40" xfId="0" applyFont="1" applyFill="1" applyBorder="1" applyAlignment="1">
      <alignment horizontal="center" vertical="center"/>
    </xf>
    <xf numFmtId="0" fontId="27" fillId="0" borderId="44" xfId="0" applyFont="1" applyBorder="1" applyAlignment="1">
      <alignment horizontal="center" vertical="center"/>
    </xf>
    <xf numFmtId="0" fontId="28" fillId="0" borderId="44" xfId="0" applyFont="1" applyBorder="1" applyAlignment="1">
      <alignment horizontal="left" vertical="center"/>
    </xf>
    <xf numFmtId="0" fontId="20" fillId="8" borderId="0" xfId="2" applyFont="1" applyFill="1" applyProtection="1">
      <alignment vertical="center"/>
      <protection locked="0"/>
    </xf>
    <xf numFmtId="0" fontId="3" fillId="12" borderId="0" xfId="0" applyFont="1" applyFill="1" applyAlignment="1">
      <alignment horizontal="center" vertical="center"/>
    </xf>
    <xf numFmtId="0" fontId="57" fillId="0" borderId="0" xfId="0" applyFont="1" applyAlignment="1" applyProtection="1">
      <alignment horizontal="left" vertical="center"/>
      <protection locked="0"/>
    </xf>
    <xf numFmtId="0" fontId="58" fillId="0" borderId="0" xfId="0" applyFont="1">
      <alignment vertical="center"/>
    </xf>
    <xf numFmtId="0" fontId="58" fillId="0" borderId="0" xfId="0" applyFont="1" applyAlignment="1">
      <alignment horizontal="center" vertical="center"/>
    </xf>
    <xf numFmtId="192" fontId="59" fillId="0" borderId="0" xfId="0" applyNumberFormat="1" applyFont="1" applyProtection="1">
      <alignment vertical="center"/>
      <protection hidden="1"/>
    </xf>
    <xf numFmtId="0" fontId="60" fillId="0" borderId="0" xfId="0" applyFont="1" applyAlignment="1" applyProtection="1">
      <alignment horizontal="center" vertical="center"/>
      <protection hidden="1"/>
    </xf>
    <xf numFmtId="0" fontId="61" fillId="11" borderId="3" xfId="0" applyFont="1" applyFill="1" applyBorder="1" applyAlignment="1" applyProtection="1">
      <alignment horizontal="center" vertical="center"/>
      <protection locked="0"/>
    </xf>
    <xf numFmtId="1" fontId="60" fillId="0" borderId="0" xfId="0" applyNumberFormat="1" applyFont="1" applyProtection="1">
      <alignment vertical="center"/>
      <protection hidden="1"/>
    </xf>
    <xf numFmtId="193" fontId="54" fillId="11" borderId="40" xfId="0" applyNumberFormat="1" applyFont="1" applyFill="1" applyBorder="1" applyAlignment="1" applyProtection="1">
      <alignment horizontal="center" vertical="center" shrinkToFit="1"/>
      <protection locked="0"/>
    </xf>
    <xf numFmtId="193" fontId="54" fillId="11" borderId="40" xfId="0" applyNumberFormat="1" applyFont="1" applyFill="1" applyBorder="1" applyAlignment="1" applyProtection="1">
      <alignment horizontal="center" vertical="center"/>
      <protection locked="0"/>
    </xf>
    <xf numFmtId="0" fontId="4" fillId="0" borderId="0" xfId="0" applyFont="1" applyAlignment="1">
      <alignment horizontal="center" vertical="center"/>
    </xf>
    <xf numFmtId="194" fontId="54" fillId="11" borderId="40" xfId="0" applyNumberFormat="1" applyFont="1" applyFill="1" applyBorder="1" applyAlignment="1" applyProtection="1">
      <alignment horizontal="center" vertical="center" shrinkToFit="1"/>
      <protection locked="0"/>
    </xf>
    <xf numFmtId="0" fontId="57" fillId="0" borderId="0" xfId="0" applyFont="1" applyAlignment="1">
      <alignment horizontal="left" vertical="center"/>
    </xf>
    <xf numFmtId="0" fontId="57" fillId="0" borderId="0" xfId="0" applyFont="1" applyAlignment="1">
      <alignment horizontal="center" vertical="center"/>
    </xf>
    <xf numFmtId="0" fontId="3" fillId="0" borderId="44" xfId="0" applyFont="1" applyBorder="1" applyAlignment="1">
      <alignment horizontal="center" vertical="center"/>
    </xf>
    <xf numFmtId="0" fontId="57" fillId="0" borderId="0" xfId="0" quotePrefix="1" applyFont="1">
      <alignment vertical="center"/>
    </xf>
    <xf numFmtId="0" fontId="52" fillId="11" borderId="0" xfId="2" applyFont="1" applyFill="1" applyProtection="1">
      <alignment vertical="center"/>
      <protection locked="0"/>
    </xf>
    <xf numFmtId="0" fontId="52" fillId="11" borderId="0" xfId="2" applyFont="1" applyFill="1" applyProtection="1">
      <alignment vertical="center"/>
      <protection hidden="1"/>
    </xf>
    <xf numFmtId="0" fontId="22" fillId="0" borderId="0" xfId="0" applyFont="1" applyAlignment="1" applyProtection="1">
      <alignment horizontal="left" vertical="center"/>
      <protection hidden="1"/>
    </xf>
    <xf numFmtId="0" fontId="30" fillId="0" borderId="0" xfId="0" applyFont="1" applyAlignment="1" applyProtection="1">
      <alignment horizontal="left" vertical="center"/>
      <protection hidden="1"/>
    </xf>
    <xf numFmtId="0" fontId="21" fillId="0" borderId="0" xfId="0" applyFont="1" applyAlignment="1" applyProtection="1">
      <alignment horizontal="center" vertical="center"/>
      <protection hidden="1"/>
    </xf>
    <xf numFmtId="0" fontId="30" fillId="9" borderId="40" xfId="0" applyFont="1" applyFill="1" applyBorder="1" applyAlignment="1" applyProtection="1">
      <alignment horizontal="center" vertical="center"/>
      <protection locked="0"/>
    </xf>
    <xf numFmtId="0" fontId="52" fillId="12" borderId="0" xfId="2" applyFont="1" applyFill="1" applyProtection="1">
      <alignment vertical="center"/>
      <protection locked="0"/>
    </xf>
    <xf numFmtId="55" fontId="34" fillId="0" borderId="0" xfId="0" applyNumberFormat="1" applyFont="1" applyAlignment="1" applyProtection="1">
      <alignment horizontal="right" vertical="center"/>
      <protection locked="0"/>
    </xf>
    <xf numFmtId="177" fontId="37" fillId="9" borderId="23" xfId="2" applyNumberFormat="1" applyFont="1" applyFill="1" applyBorder="1" applyAlignment="1" applyProtection="1">
      <alignment horizontal="center" vertical="center"/>
      <protection locked="0"/>
    </xf>
    <xf numFmtId="0" fontId="36" fillId="2" borderId="23" xfId="2" applyFont="1" applyFill="1" applyBorder="1" applyAlignment="1">
      <alignment horizontal="center" vertical="center" wrapText="1"/>
    </xf>
    <xf numFmtId="177" fontId="35" fillId="9" borderId="34" xfId="2" applyNumberFormat="1" applyFont="1" applyFill="1" applyBorder="1" applyAlignment="1" applyProtection="1">
      <alignment horizontal="center" vertical="center"/>
      <protection locked="0"/>
    </xf>
    <xf numFmtId="177" fontId="35" fillId="9" borderId="68" xfId="2" applyNumberFormat="1" applyFont="1" applyFill="1" applyBorder="1" applyAlignment="1" applyProtection="1">
      <alignment horizontal="center" vertical="center"/>
      <protection locked="0"/>
    </xf>
    <xf numFmtId="177" fontId="35" fillId="9" borderId="30" xfId="2" applyNumberFormat="1" applyFont="1" applyFill="1" applyBorder="1" applyAlignment="1" applyProtection="1">
      <alignment horizontal="center" vertical="center"/>
      <protection locked="0"/>
    </xf>
    <xf numFmtId="177" fontId="35" fillId="9" borderId="69" xfId="2" applyNumberFormat="1" applyFont="1" applyFill="1" applyBorder="1" applyAlignment="1" applyProtection="1">
      <alignment horizontal="center" vertical="center"/>
      <protection locked="0"/>
    </xf>
    <xf numFmtId="191" fontId="35" fillId="9" borderId="44" xfId="2" applyNumberFormat="1" applyFont="1" applyFill="1" applyBorder="1" applyAlignment="1" applyProtection="1">
      <alignment horizontal="center" vertical="center"/>
      <protection locked="0"/>
    </xf>
    <xf numFmtId="183" fontId="35" fillId="4" borderId="68" xfId="2" applyNumberFormat="1" applyFont="1" applyFill="1" applyBorder="1" applyAlignment="1">
      <alignment horizontal="center" vertical="center"/>
    </xf>
    <xf numFmtId="183" fontId="35" fillId="4" borderId="35" xfId="2" applyNumberFormat="1" applyFont="1" applyFill="1" applyBorder="1" applyAlignment="1">
      <alignment horizontal="center" vertical="center"/>
    </xf>
    <xf numFmtId="177" fontId="35" fillId="9" borderId="71" xfId="2" applyNumberFormat="1" applyFont="1" applyFill="1" applyBorder="1" applyAlignment="1" applyProtection="1">
      <alignment horizontal="center" vertical="center"/>
      <protection locked="0"/>
    </xf>
    <xf numFmtId="183" fontId="35" fillId="4" borderId="71" xfId="2" applyNumberFormat="1" applyFont="1" applyFill="1" applyBorder="1" applyAlignment="1">
      <alignment horizontal="center" vertical="center"/>
    </xf>
    <xf numFmtId="183" fontId="35" fillId="4" borderId="37" xfId="2" applyNumberFormat="1" applyFont="1" applyFill="1" applyBorder="1" applyAlignment="1">
      <alignment horizontal="center" vertical="center"/>
    </xf>
    <xf numFmtId="0" fontId="15" fillId="9" borderId="30" xfId="2" applyFont="1" applyFill="1" applyBorder="1" applyAlignment="1" applyProtection="1">
      <alignment horizontal="left" vertical="center"/>
      <protection locked="0"/>
    </xf>
    <xf numFmtId="0" fontId="15" fillId="9" borderId="69" xfId="2" applyFont="1" applyFill="1" applyBorder="1" applyAlignment="1" applyProtection="1">
      <alignment horizontal="left" vertical="center"/>
      <protection locked="0"/>
    </xf>
    <xf numFmtId="0" fontId="15" fillId="9" borderId="36" xfId="2" applyFont="1" applyFill="1" applyBorder="1" applyAlignment="1" applyProtection="1">
      <alignment horizontal="left" vertical="center"/>
      <protection locked="0"/>
    </xf>
    <xf numFmtId="0" fontId="15" fillId="4" borderId="0" xfId="2" applyFont="1" applyFill="1" applyAlignment="1">
      <alignment horizontal="center" vertical="center"/>
    </xf>
    <xf numFmtId="0" fontId="26" fillId="4" borderId="80" xfId="2" applyFont="1" applyFill="1" applyBorder="1" applyAlignment="1">
      <alignment horizontal="center" vertical="center"/>
    </xf>
    <xf numFmtId="0" fontId="26" fillId="4" borderId="70" xfId="2" applyFont="1" applyFill="1" applyBorder="1" applyAlignment="1">
      <alignment horizontal="center" vertical="center"/>
    </xf>
    <xf numFmtId="0" fontId="26" fillId="4" borderId="64" xfId="2" applyFont="1" applyFill="1" applyBorder="1" applyAlignment="1">
      <alignment horizontal="center" vertical="center"/>
    </xf>
    <xf numFmtId="0" fontId="26" fillId="4" borderId="23" xfId="2" applyFont="1" applyFill="1" applyBorder="1" applyAlignment="1">
      <alignment horizontal="center" vertical="center"/>
    </xf>
    <xf numFmtId="0" fontId="26" fillId="4" borderId="60" xfId="2" applyFont="1" applyFill="1" applyBorder="1" applyAlignment="1">
      <alignment horizontal="center" vertical="center"/>
    </xf>
    <xf numFmtId="0" fontId="26" fillId="4" borderId="0" xfId="2" applyFont="1" applyFill="1" applyAlignment="1">
      <alignment horizontal="center" vertical="center"/>
    </xf>
    <xf numFmtId="177" fontId="35" fillId="9" borderId="31" xfId="2" applyNumberFormat="1" applyFont="1" applyFill="1" applyBorder="1" applyAlignment="1" applyProtection="1">
      <alignment horizontal="center" vertical="center"/>
      <protection locked="0"/>
    </xf>
    <xf numFmtId="0" fontId="15" fillId="9" borderId="34" xfId="2" applyFont="1" applyFill="1" applyBorder="1" applyAlignment="1" applyProtection="1">
      <alignment horizontal="left" vertical="center"/>
      <protection locked="0"/>
    </xf>
    <xf numFmtId="0" fontId="15" fillId="9" borderId="68" xfId="2" applyFont="1" applyFill="1" applyBorder="1" applyAlignment="1" applyProtection="1">
      <alignment horizontal="left" vertical="center"/>
      <protection locked="0"/>
    </xf>
    <xf numFmtId="0" fontId="15" fillId="9" borderId="35" xfId="2" applyFont="1" applyFill="1" applyBorder="1" applyAlignment="1" applyProtection="1">
      <alignment horizontal="left" vertical="center"/>
      <protection locked="0"/>
    </xf>
    <xf numFmtId="0" fontId="35" fillId="2" borderId="29" xfId="2" applyFont="1" applyFill="1" applyBorder="1" applyAlignment="1">
      <alignment horizontal="center" vertical="center"/>
    </xf>
    <xf numFmtId="0" fontId="35" fillId="2" borderId="32" xfId="2" applyFont="1" applyFill="1" applyBorder="1" applyAlignment="1">
      <alignment horizontal="center" vertical="center"/>
    </xf>
    <xf numFmtId="0" fontId="38" fillId="4" borderId="34" xfId="2" applyFont="1" applyFill="1" applyBorder="1" applyAlignment="1">
      <alignment horizontal="center" vertical="center"/>
    </xf>
    <xf numFmtId="0" fontId="38" fillId="4" borderId="35" xfId="2" applyFont="1" applyFill="1" applyBorder="1" applyAlignment="1">
      <alignment horizontal="center" vertical="center"/>
    </xf>
    <xf numFmtId="0" fontId="38" fillId="4" borderId="30" xfId="2" applyFont="1" applyFill="1" applyBorder="1" applyAlignment="1">
      <alignment horizontal="center" vertical="center"/>
    </xf>
    <xf numFmtId="0" fontId="38" fillId="4" borderId="36" xfId="2" applyFont="1" applyFill="1" applyBorder="1" applyAlignment="1">
      <alignment horizontal="center" vertical="center"/>
    </xf>
    <xf numFmtId="0" fontId="15" fillId="9" borderId="31" xfId="2" applyFont="1" applyFill="1" applyBorder="1" applyAlignment="1" applyProtection="1">
      <alignment horizontal="left" vertical="center"/>
      <protection locked="0"/>
    </xf>
    <xf numFmtId="0" fontId="15" fillId="9" borderId="71" xfId="2" applyFont="1" applyFill="1" applyBorder="1" applyAlignment="1" applyProtection="1">
      <alignment horizontal="left" vertical="center"/>
      <protection locked="0"/>
    </xf>
    <xf numFmtId="0" fontId="15" fillId="9" borderId="37" xfId="2" applyFont="1" applyFill="1" applyBorder="1" applyAlignment="1" applyProtection="1">
      <alignment horizontal="left" vertical="center"/>
      <protection locked="0"/>
    </xf>
    <xf numFmtId="0" fontId="35" fillId="2" borderId="22" xfId="2" applyFont="1" applyFill="1" applyBorder="1" applyAlignment="1">
      <alignment horizontal="center" vertical="center"/>
    </xf>
    <xf numFmtId="0" fontId="35" fillId="2" borderId="33" xfId="2" applyFont="1" applyFill="1" applyBorder="1" applyAlignment="1">
      <alignment horizontal="center" vertical="center"/>
    </xf>
    <xf numFmtId="0" fontId="38" fillId="4" borderId="31" xfId="2" applyFont="1" applyFill="1" applyBorder="1" applyAlignment="1">
      <alignment horizontal="center" vertical="center"/>
    </xf>
    <xf numFmtId="0" fontId="38" fillId="4" borderId="37" xfId="2" applyFont="1" applyFill="1" applyBorder="1" applyAlignment="1">
      <alignment horizontal="center" vertical="center"/>
    </xf>
    <xf numFmtId="0" fontId="35" fillId="9" borderId="30" xfId="2" applyFont="1" applyFill="1" applyBorder="1" applyAlignment="1" applyProtection="1">
      <alignment horizontal="left" vertical="center" shrinkToFit="1"/>
      <protection locked="0"/>
    </xf>
    <xf numFmtId="0" fontId="35" fillId="9" borderId="69" xfId="2" applyFont="1" applyFill="1" applyBorder="1" applyAlignment="1" applyProtection="1">
      <alignment horizontal="left" vertical="center" shrinkToFit="1"/>
      <protection locked="0"/>
    </xf>
    <xf numFmtId="0" fontId="35" fillId="9" borderId="36" xfId="2" applyFont="1" applyFill="1" applyBorder="1" applyAlignment="1" applyProtection="1">
      <alignment horizontal="left" vertical="center" shrinkToFit="1"/>
      <protection locked="0"/>
    </xf>
    <xf numFmtId="0" fontId="15" fillId="2" borderId="6" xfId="2" applyFont="1" applyFill="1" applyBorder="1" applyAlignment="1">
      <alignment horizontal="center" vertical="center"/>
    </xf>
    <xf numFmtId="0" fontId="15" fillId="2" borderId="7" xfId="2" applyFont="1" applyFill="1" applyBorder="1" applyAlignment="1">
      <alignment horizontal="center" vertical="center"/>
    </xf>
    <xf numFmtId="0" fontId="15" fillId="2" borderId="5" xfId="2" applyFont="1" applyFill="1" applyBorder="1" applyAlignment="1">
      <alignment horizontal="center" vertical="center"/>
    </xf>
    <xf numFmtId="0" fontId="15" fillId="2" borderId="93" xfId="2" applyFont="1" applyFill="1" applyBorder="1" applyAlignment="1">
      <alignment horizontal="center" vertical="center"/>
    </xf>
    <xf numFmtId="181" fontId="35" fillId="9" borderId="31" xfId="2" applyNumberFormat="1" applyFont="1" applyFill="1" applyBorder="1" applyAlignment="1" applyProtection="1">
      <alignment horizontal="center" vertical="center" wrapText="1"/>
      <protection locked="0"/>
    </xf>
    <xf numFmtId="181" fontId="35" fillId="9" borderId="71" xfId="2" applyNumberFormat="1" applyFont="1" applyFill="1" applyBorder="1" applyAlignment="1" applyProtection="1">
      <alignment horizontal="center" vertical="center" wrapText="1"/>
      <protection locked="0"/>
    </xf>
    <xf numFmtId="0" fontId="35" fillId="9" borderId="34" xfId="2" applyFont="1" applyFill="1" applyBorder="1" applyAlignment="1" applyProtection="1">
      <alignment horizontal="left" vertical="center" shrinkToFit="1"/>
      <protection locked="0"/>
    </xf>
    <xf numFmtId="0" fontId="35" fillId="9" borderId="68" xfId="2" applyFont="1" applyFill="1" applyBorder="1" applyAlignment="1" applyProtection="1">
      <alignment horizontal="left" vertical="center" shrinkToFit="1"/>
      <protection locked="0"/>
    </xf>
    <xf numFmtId="0" fontId="35" fillId="9" borderId="35" xfId="2" applyFont="1" applyFill="1" applyBorder="1" applyAlignment="1" applyProtection="1">
      <alignment horizontal="left" vertical="center" shrinkToFit="1"/>
      <protection locked="0"/>
    </xf>
    <xf numFmtId="0" fontId="18" fillId="2" borderId="0" xfId="2" applyFont="1" applyFill="1" applyAlignment="1">
      <alignment horizontal="center" vertical="center"/>
    </xf>
    <xf numFmtId="177" fontId="35" fillId="9" borderId="92" xfId="2" applyNumberFormat="1" applyFont="1" applyFill="1" applyBorder="1" applyAlignment="1" applyProtection="1">
      <alignment horizontal="center" vertical="center"/>
      <protection locked="0"/>
    </xf>
    <xf numFmtId="0" fontId="35" fillId="2" borderId="5" xfId="2" applyFont="1" applyFill="1" applyBorder="1" applyAlignment="1">
      <alignment horizontal="center" vertical="center" justifyLastLine="1"/>
    </xf>
    <xf numFmtId="0" fontId="35" fillId="2" borderId="6" xfId="2" applyFont="1" applyFill="1" applyBorder="1" applyAlignment="1">
      <alignment horizontal="center" vertical="center" justifyLastLine="1"/>
    </xf>
    <xf numFmtId="0" fontId="15" fillId="2" borderId="43" xfId="2" applyFont="1" applyFill="1" applyBorder="1" applyAlignment="1">
      <alignment horizontal="center" vertical="center" wrapText="1"/>
    </xf>
    <xf numFmtId="0" fontId="15" fillId="2" borderId="0" xfId="2" applyFont="1" applyFill="1" applyAlignment="1">
      <alignment horizontal="center" vertical="center" wrapText="1"/>
    </xf>
    <xf numFmtId="0" fontId="15" fillId="2" borderId="59" xfId="2" applyFont="1" applyFill="1" applyBorder="1" applyAlignment="1">
      <alignment horizontal="center" vertical="center" wrapText="1"/>
    </xf>
    <xf numFmtId="0" fontId="15" fillId="2" borderId="22" xfId="2" applyFont="1" applyFill="1" applyBorder="1" applyAlignment="1">
      <alignment horizontal="center" vertical="center" wrapText="1"/>
    </xf>
    <xf numFmtId="0" fontId="15" fillId="2" borderId="23" xfId="2" applyFont="1" applyFill="1" applyBorder="1" applyAlignment="1">
      <alignment horizontal="center" vertical="center" wrapText="1"/>
    </xf>
    <xf numFmtId="0" fontId="15" fillId="2" borderId="63" xfId="2" applyFont="1" applyFill="1" applyBorder="1" applyAlignment="1">
      <alignment horizontal="center" vertical="center" wrapText="1"/>
    </xf>
    <xf numFmtId="0" fontId="16" fillId="2" borderId="29" xfId="2" applyFont="1" applyFill="1" applyBorder="1" applyAlignment="1">
      <alignment horizontal="left" vertical="center" wrapText="1"/>
    </xf>
    <xf numFmtId="0" fontId="16" fillId="2" borderId="44" xfId="2" applyFont="1" applyFill="1" applyBorder="1" applyAlignment="1">
      <alignment horizontal="left" vertical="center" wrapText="1"/>
    </xf>
    <xf numFmtId="0" fontId="16" fillId="2" borderId="32" xfId="2" applyFont="1" applyFill="1" applyBorder="1" applyAlignment="1">
      <alignment horizontal="left" vertical="center" wrapText="1"/>
    </xf>
    <xf numFmtId="0" fontId="16" fillId="2" borderId="43" xfId="2" applyFont="1" applyFill="1" applyBorder="1" applyAlignment="1">
      <alignment horizontal="left" vertical="center" wrapText="1"/>
    </xf>
    <xf numFmtId="0" fontId="16" fillId="2" borderId="0" xfId="2" applyFont="1" applyFill="1" applyAlignment="1">
      <alignment horizontal="left" vertical="center" wrapText="1"/>
    </xf>
    <xf numFmtId="0" fontId="16" fillId="2" borderId="41" xfId="2" applyFont="1" applyFill="1" applyBorder="1" applyAlignment="1">
      <alignment horizontal="left" vertical="center" wrapText="1"/>
    </xf>
    <xf numFmtId="0" fontId="15" fillId="2" borderId="70" xfId="2" applyFont="1" applyFill="1" applyBorder="1" applyAlignment="1">
      <alignment horizontal="center" vertical="center"/>
    </xf>
    <xf numFmtId="0" fontId="15" fillId="2" borderId="86" xfId="2" applyFont="1" applyFill="1" applyBorder="1" applyAlignment="1">
      <alignment horizontal="center" vertical="center"/>
    </xf>
    <xf numFmtId="0" fontId="15" fillId="2" borderId="23" xfId="2" applyFont="1" applyFill="1" applyBorder="1" applyAlignment="1">
      <alignment horizontal="center" vertical="center"/>
    </xf>
    <xf numFmtId="0" fontId="15" fillId="2" borderId="33" xfId="2" applyFont="1" applyFill="1" applyBorder="1" applyAlignment="1">
      <alignment horizontal="center" vertical="center"/>
    </xf>
    <xf numFmtId="0" fontId="15" fillId="2" borderId="29" xfId="2" applyFont="1" applyFill="1" applyBorder="1" applyAlignment="1">
      <alignment horizontal="center" vertical="center"/>
    </xf>
    <xf numFmtId="0" fontId="15" fillId="2" borderId="44" xfId="2" applyFont="1" applyFill="1" applyBorder="1" applyAlignment="1">
      <alignment horizontal="center" vertical="center"/>
    </xf>
    <xf numFmtId="0" fontId="15" fillId="2" borderId="32" xfId="2" applyFont="1" applyFill="1" applyBorder="1" applyAlignment="1">
      <alignment horizontal="center" vertical="center"/>
    </xf>
    <xf numFmtId="0" fontId="15" fillId="2" borderId="43" xfId="2" applyFont="1" applyFill="1" applyBorder="1" applyAlignment="1">
      <alignment horizontal="center" vertical="center"/>
    </xf>
    <xf numFmtId="0" fontId="15" fillId="2" borderId="0" xfId="2" applyFont="1" applyFill="1" applyAlignment="1">
      <alignment horizontal="center" vertical="center"/>
    </xf>
    <xf numFmtId="0" fontId="15" fillId="2" borderId="41" xfId="2" applyFont="1" applyFill="1" applyBorder="1" applyAlignment="1">
      <alignment horizontal="center" vertical="center"/>
    </xf>
    <xf numFmtId="0" fontId="15" fillId="2" borderId="22" xfId="2" applyFont="1" applyFill="1" applyBorder="1" applyAlignment="1">
      <alignment horizontal="center" vertical="center"/>
    </xf>
    <xf numFmtId="0" fontId="15" fillId="2" borderId="69" xfId="2" applyFont="1" applyFill="1" applyBorder="1" applyAlignment="1">
      <alignment horizontal="left" vertical="center"/>
    </xf>
    <xf numFmtId="0" fontId="15" fillId="2" borderId="76" xfId="2" applyFont="1" applyFill="1" applyBorder="1" applyAlignment="1">
      <alignment horizontal="left" vertical="center"/>
    </xf>
    <xf numFmtId="191" fontId="35" fillId="9" borderId="69" xfId="2" applyNumberFormat="1" applyFont="1" applyFill="1" applyBorder="1" applyAlignment="1" applyProtection="1">
      <alignment horizontal="center" vertical="center"/>
      <protection locked="0"/>
    </xf>
    <xf numFmtId="183" fontId="35" fillId="4" borderId="69" xfId="2" applyNumberFormat="1" applyFont="1" applyFill="1" applyBorder="1" applyAlignment="1">
      <alignment horizontal="center" vertical="center"/>
    </xf>
    <xf numFmtId="183" fontId="35" fillId="4" borderId="36" xfId="2" applyNumberFormat="1" applyFont="1" applyFill="1" applyBorder="1" applyAlignment="1">
      <alignment horizontal="center" vertical="center"/>
    </xf>
    <xf numFmtId="0" fontId="15" fillId="2" borderId="31" xfId="2" applyFont="1" applyFill="1" applyBorder="1" applyAlignment="1">
      <alignment horizontal="left" vertical="center"/>
    </xf>
    <xf numFmtId="0" fontId="15" fillId="2" borderId="71" xfId="2" applyFont="1" applyFill="1" applyBorder="1" applyAlignment="1">
      <alignment horizontal="left" vertical="center"/>
    </xf>
    <xf numFmtId="0" fontId="15" fillId="2" borderId="77" xfId="2" applyFont="1" applyFill="1" applyBorder="1" applyAlignment="1">
      <alignment horizontal="left" vertical="center"/>
    </xf>
    <xf numFmtId="177" fontId="35" fillId="2" borderId="0" xfId="2" applyNumberFormat="1" applyFont="1" applyFill="1" applyAlignment="1">
      <alignment horizontal="center" vertical="center" wrapText="1"/>
    </xf>
    <xf numFmtId="177" fontId="35" fillId="2" borderId="41" xfId="2" applyNumberFormat="1" applyFont="1" applyFill="1" applyBorder="1" applyAlignment="1">
      <alignment horizontal="center" vertical="center" wrapText="1"/>
    </xf>
    <xf numFmtId="0" fontId="15" fillId="2" borderId="68" xfId="2" applyFont="1" applyFill="1" applyBorder="1" applyAlignment="1">
      <alignment horizontal="left" vertical="center"/>
    </xf>
    <xf numFmtId="0" fontId="15" fillId="2" borderId="73" xfId="2" applyFont="1" applyFill="1" applyBorder="1" applyAlignment="1">
      <alignment horizontal="left" vertical="center"/>
    </xf>
    <xf numFmtId="0" fontId="15" fillId="2" borderId="29" xfId="2" applyFont="1" applyFill="1" applyBorder="1" applyAlignment="1">
      <alignment horizontal="center" vertical="center" wrapText="1"/>
    </xf>
    <xf numFmtId="0" fontId="15" fillId="2" borderId="44" xfId="2" applyFont="1" applyFill="1" applyBorder="1" applyAlignment="1">
      <alignment horizontal="center" vertical="center" wrapText="1"/>
    </xf>
    <xf numFmtId="0" fontId="15" fillId="2" borderId="31" xfId="2" applyFont="1" applyFill="1" applyBorder="1" applyAlignment="1">
      <alignment horizontal="center" vertical="center"/>
    </xf>
    <xf numFmtId="0" fontId="15" fillId="2" borderId="71" xfId="2" applyFont="1" applyFill="1" applyBorder="1" applyAlignment="1">
      <alignment horizontal="center" vertical="center"/>
    </xf>
    <xf numFmtId="0" fontId="15" fillId="2" borderId="77" xfId="2" applyFont="1" applyFill="1" applyBorder="1" applyAlignment="1">
      <alignment horizontal="center" vertical="center"/>
    </xf>
    <xf numFmtId="0" fontId="15" fillId="2" borderId="70" xfId="2" applyFont="1" applyFill="1" applyBorder="1" applyAlignment="1">
      <alignment horizontal="left" vertical="center" wrapText="1"/>
    </xf>
    <xf numFmtId="0" fontId="15" fillId="2" borderId="86" xfId="2" applyFont="1" applyFill="1" applyBorder="1" applyAlignment="1">
      <alignment horizontal="left" vertical="center" wrapText="1"/>
    </xf>
    <xf numFmtId="0" fontId="15" fillId="2" borderId="0" xfId="2" applyFont="1" applyFill="1" applyAlignment="1">
      <alignment horizontal="left" vertical="center" wrapText="1"/>
    </xf>
    <xf numFmtId="0" fontId="15" fillId="2" borderId="41" xfId="2" applyFont="1" applyFill="1" applyBorder="1" applyAlignment="1">
      <alignment horizontal="left" vertical="center" wrapText="1"/>
    </xf>
    <xf numFmtId="0" fontId="15" fillId="2" borderId="23" xfId="2" applyFont="1" applyFill="1" applyBorder="1" applyAlignment="1">
      <alignment horizontal="left" vertical="center" wrapText="1"/>
    </xf>
    <xf numFmtId="0" fontId="15" fillId="2" borderId="33" xfId="2" applyFont="1" applyFill="1" applyBorder="1" applyAlignment="1">
      <alignment horizontal="left" vertical="center" wrapText="1"/>
    </xf>
    <xf numFmtId="177" fontId="35" fillId="9" borderId="44" xfId="2" applyNumberFormat="1" applyFont="1" applyFill="1" applyBorder="1" applyAlignment="1" applyProtection="1">
      <alignment horizontal="center" vertical="center"/>
      <protection locked="0"/>
    </xf>
    <xf numFmtId="177" fontId="35" fillId="9" borderId="88" xfId="2" applyNumberFormat="1" applyFont="1" applyFill="1" applyBorder="1" applyAlignment="1" applyProtection="1">
      <alignment horizontal="center" vertical="center"/>
      <protection locked="0"/>
    </xf>
    <xf numFmtId="177" fontId="35" fillId="9" borderId="0" xfId="2" applyNumberFormat="1" applyFont="1" applyFill="1" applyAlignment="1" applyProtection="1">
      <alignment horizontal="center" vertical="center"/>
      <protection locked="0"/>
    </xf>
    <xf numFmtId="177" fontId="35" fillId="9" borderId="53" xfId="2" applyNumberFormat="1" applyFont="1" applyFill="1" applyBorder="1" applyAlignment="1" applyProtection="1">
      <alignment horizontal="center" vertical="center"/>
      <protection locked="0"/>
    </xf>
    <xf numFmtId="0" fontId="15" fillId="2" borderId="5" xfId="2" applyFont="1" applyFill="1" applyBorder="1" applyAlignment="1">
      <alignment horizontal="center" vertical="center" wrapText="1"/>
    </xf>
    <xf numFmtId="0" fontId="15" fillId="2" borderId="6" xfId="2" applyFont="1" applyFill="1" applyBorder="1" applyAlignment="1">
      <alignment horizontal="center" vertical="center" wrapText="1"/>
    </xf>
    <xf numFmtId="0" fontId="35" fillId="2" borderId="26" xfId="2" applyFont="1" applyFill="1" applyBorder="1" applyAlignment="1">
      <alignment horizontal="center" vertical="center" wrapText="1"/>
    </xf>
    <xf numFmtId="0" fontId="35" fillId="2" borderId="24" xfId="2" applyFont="1" applyFill="1" applyBorder="1" applyAlignment="1">
      <alignment horizontal="center" vertical="center"/>
    </xf>
    <xf numFmtId="0" fontId="35" fillId="2" borderId="25" xfId="2" applyFont="1" applyFill="1" applyBorder="1" applyAlignment="1">
      <alignment horizontal="center" vertical="center"/>
    </xf>
    <xf numFmtId="181" fontId="35" fillId="9" borderId="30" xfId="2" applyNumberFormat="1" applyFont="1" applyFill="1" applyBorder="1" applyAlignment="1" applyProtection="1">
      <alignment horizontal="center" vertical="center" wrapText="1"/>
      <protection locked="0"/>
    </xf>
    <xf numFmtId="181" fontId="35" fillId="9" borderId="69" xfId="2" applyNumberFormat="1" applyFont="1" applyFill="1" applyBorder="1" applyAlignment="1" applyProtection="1">
      <alignment horizontal="center" vertical="center" wrapText="1"/>
      <protection locked="0"/>
    </xf>
    <xf numFmtId="0" fontId="35" fillId="9" borderId="31" xfId="2" applyFont="1" applyFill="1" applyBorder="1" applyAlignment="1" applyProtection="1">
      <alignment horizontal="left" vertical="center" shrinkToFit="1"/>
      <protection locked="0"/>
    </xf>
    <xf numFmtId="0" fontId="35" fillId="9" borderId="71" xfId="2" applyFont="1" applyFill="1" applyBorder="1" applyAlignment="1" applyProtection="1">
      <alignment horizontal="left" vertical="center" shrinkToFit="1"/>
      <protection locked="0"/>
    </xf>
    <xf numFmtId="0" fontId="35" fillId="9" borderId="37" xfId="2" applyFont="1" applyFill="1" applyBorder="1" applyAlignment="1" applyProtection="1">
      <alignment horizontal="left" vertical="center" shrinkToFit="1"/>
      <protection locked="0"/>
    </xf>
    <xf numFmtId="183" fontId="35" fillId="9" borderId="30" xfId="2" applyNumberFormat="1" applyFont="1" applyFill="1" applyBorder="1" applyAlignment="1" applyProtection="1">
      <alignment horizontal="left" vertical="center" shrinkToFit="1"/>
      <protection locked="0"/>
    </xf>
    <xf numFmtId="183" fontId="35" fillId="9" borderId="69" xfId="2" applyNumberFormat="1" applyFont="1" applyFill="1" applyBorder="1" applyAlignment="1" applyProtection="1">
      <alignment horizontal="left" vertical="center" shrinkToFit="1"/>
      <protection locked="0"/>
    </xf>
    <xf numFmtId="183" fontId="35" fillId="9" borderId="36" xfId="2" applyNumberFormat="1" applyFont="1" applyFill="1" applyBorder="1" applyAlignment="1" applyProtection="1">
      <alignment horizontal="left" vertical="center" shrinkToFit="1"/>
      <protection locked="0"/>
    </xf>
    <xf numFmtId="183" fontId="35" fillId="9" borderId="34" xfId="2" applyNumberFormat="1" applyFont="1" applyFill="1" applyBorder="1" applyAlignment="1" applyProtection="1">
      <alignment horizontal="left" vertical="center" wrapText="1"/>
      <protection hidden="1"/>
    </xf>
    <xf numFmtId="183" fontId="35" fillId="9" borderId="68" xfId="2" applyNumberFormat="1" applyFont="1" applyFill="1" applyBorder="1" applyAlignment="1" applyProtection="1">
      <alignment horizontal="left" vertical="center" wrapText="1"/>
      <protection hidden="1"/>
    </xf>
    <xf numFmtId="183" fontId="35" fillId="9" borderId="35" xfId="2" applyNumberFormat="1" applyFont="1" applyFill="1" applyBorder="1" applyAlignment="1" applyProtection="1">
      <alignment horizontal="left" vertical="center" wrapText="1"/>
      <protection hidden="1"/>
    </xf>
    <xf numFmtId="0" fontId="35" fillId="2" borderId="44" xfId="2" applyFont="1" applyFill="1" applyBorder="1" applyAlignment="1">
      <alignment horizontal="center" vertical="center"/>
    </xf>
    <xf numFmtId="0" fontId="35" fillId="2" borderId="23" xfId="2" applyFont="1" applyFill="1" applyBorder="1" applyAlignment="1">
      <alignment horizontal="center" vertical="center"/>
    </xf>
    <xf numFmtId="0" fontId="35" fillId="2" borderId="7" xfId="2" applyFont="1" applyFill="1" applyBorder="1" applyAlignment="1">
      <alignment horizontal="center" vertical="center" justifyLastLine="1"/>
    </xf>
    <xf numFmtId="181" fontId="35" fillId="9" borderId="34" xfId="2" applyNumberFormat="1" applyFont="1" applyFill="1" applyBorder="1" applyAlignment="1" applyProtection="1">
      <alignment horizontal="center" vertical="center" wrapText="1"/>
      <protection locked="0"/>
    </xf>
    <xf numFmtId="181" fontId="35" fillId="9" borderId="68" xfId="2" applyNumberFormat="1" applyFont="1" applyFill="1" applyBorder="1" applyAlignment="1" applyProtection="1">
      <alignment horizontal="center" vertical="center" wrapText="1"/>
      <protection locked="0"/>
    </xf>
    <xf numFmtId="177" fontId="35" fillId="9" borderId="90" xfId="2" applyNumberFormat="1" applyFont="1" applyFill="1" applyBorder="1" applyAlignment="1" applyProtection="1">
      <alignment horizontal="center" vertical="center"/>
      <protection locked="0"/>
    </xf>
    <xf numFmtId="177" fontId="35" fillId="9" borderId="91" xfId="2" applyNumberFormat="1" applyFont="1" applyFill="1" applyBorder="1" applyAlignment="1" applyProtection="1">
      <alignment horizontal="center" vertical="center"/>
      <protection locked="0"/>
    </xf>
    <xf numFmtId="0" fontId="35" fillId="4" borderId="6" xfId="2" applyFont="1" applyFill="1" applyBorder="1" applyAlignment="1">
      <alignment horizontal="left" vertical="center"/>
    </xf>
    <xf numFmtId="0" fontId="35" fillId="4" borderId="6" xfId="2" applyFont="1" applyFill="1" applyBorder="1" applyAlignment="1">
      <alignment horizontal="center" vertical="center"/>
    </xf>
    <xf numFmtId="0" fontId="35" fillId="4" borderId="7" xfId="2" applyFont="1" applyFill="1" applyBorder="1" applyAlignment="1">
      <alignment horizontal="center" vertical="center"/>
    </xf>
    <xf numFmtId="0" fontId="35" fillId="4" borderId="6" xfId="2" applyFont="1" applyFill="1" applyBorder="1" applyAlignment="1">
      <alignment horizontal="right" vertical="center"/>
    </xf>
    <xf numFmtId="0" fontId="35" fillId="2" borderId="29" xfId="2" applyFont="1" applyFill="1" applyBorder="1" applyAlignment="1">
      <alignment horizontal="distributed" vertical="center" indent="1"/>
    </xf>
    <xf numFmtId="0" fontId="35" fillId="2" borderId="44" xfId="2" applyFont="1" applyFill="1" applyBorder="1" applyAlignment="1">
      <alignment horizontal="distributed" vertical="center" indent="1"/>
    </xf>
    <xf numFmtId="0" fontId="35" fillId="2" borderId="32" xfId="2" applyFont="1" applyFill="1" applyBorder="1" applyAlignment="1">
      <alignment horizontal="distributed" vertical="center" indent="1"/>
    </xf>
    <xf numFmtId="0" fontId="35" fillId="2" borderId="22" xfId="2" applyFont="1" applyFill="1" applyBorder="1" applyAlignment="1">
      <alignment horizontal="distributed" vertical="center" indent="1"/>
    </xf>
    <xf numFmtId="0" fontId="35" fillId="2" borderId="23" xfId="2" applyFont="1" applyFill="1" applyBorder="1" applyAlignment="1">
      <alignment horizontal="distributed" vertical="center" indent="1"/>
    </xf>
    <xf numFmtId="0" fontId="35" fillId="2" borderId="33" xfId="2" applyFont="1" applyFill="1" applyBorder="1" applyAlignment="1">
      <alignment horizontal="distributed" vertical="center" indent="1"/>
    </xf>
    <xf numFmtId="0" fontId="35" fillId="2" borderId="29" xfId="2" applyFont="1" applyFill="1" applyBorder="1" applyAlignment="1">
      <alignment horizontal="distributed" vertical="center" indent="2"/>
    </xf>
    <xf numFmtId="0" fontId="35" fillId="2" borderId="44" xfId="2" applyFont="1" applyFill="1" applyBorder="1" applyAlignment="1">
      <alignment horizontal="distributed" vertical="center" indent="2"/>
    </xf>
    <xf numFmtId="0" fontId="35" fillId="2" borderId="32" xfId="2" applyFont="1" applyFill="1" applyBorder="1" applyAlignment="1">
      <alignment horizontal="distributed" vertical="center" indent="2"/>
    </xf>
    <xf numFmtId="0" fontId="35" fillId="2" borderId="22" xfId="2" applyFont="1" applyFill="1" applyBorder="1" applyAlignment="1">
      <alignment horizontal="distributed" vertical="center" indent="2"/>
    </xf>
    <xf numFmtId="0" fontId="35" fillId="2" borderId="23" xfId="2" applyFont="1" applyFill="1" applyBorder="1" applyAlignment="1">
      <alignment horizontal="distributed" vertical="center" indent="2"/>
    </xf>
    <xf numFmtId="0" fontId="35" fillId="2" borderId="33" xfId="2" applyFont="1" applyFill="1" applyBorder="1" applyAlignment="1">
      <alignment horizontal="distributed" vertical="center" indent="2"/>
    </xf>
    <xf numFmtId="0" fontId="15" fillId="8" borderId="50" xfId="2" applyFont="1" applyFill="1" applyBorder="1" applyAlignment="1" applyProtection="1">
      <alignment horizontal="center" vertical="center" wrapText="1"/>
      <protection locked="0"/>
    </xf>
    <xf numFmtId="0" fontId="15" fillId="8" borderId="57" xfId="2" applyFont="1" applyFill="1" applyBorder="1" applyAlignment="1" applyProtection="1">
      <alignment horizontal="center" vertical="center"/>
      <protection locked="0"/>
    </xf>
    <xf numFmtId="0" fontId="15" fillId="8" borderId="51" xfId="2" applyFont="1" applyFill="1" applyBorder="1" applyAlignment="1" applyProtection="1">
      <alignment horizontal="center" vertical="center"/>
      <protection locked="0"/>
    </xf>
    <xf numFmtId="0" fontId="15" fillId="8" borderId="52" xfId="2" applyFont="1" applyFill="1" applyBorder="1" applyAlignment="1" applyProtection="1">
      <alignment horizontal="center" vertical="center"/>
      <protection locked="0"/>
    </xf>
    <xf numFmtId="0" fontId="15" fillId="8" borderId="0" xfId="2" applyFont="1" applyFill="1" applyAlignment="1" applyProtection="1">
      <alignment horizontal="center" vertical="center"/>
      <protection locked="0"/>
    </xf>
    <xf numFmtId="0" fontId="15" fillId="8" borderId="53" xfId="2" applyFont="1" applyFill="1" applyBorder="1" applyAlignment="1" applyProtection="1">
      <alignment horizontal="center" vertical="center"/>
      <protection locked="0"/>
    </xf>
    <xf numFmtId="0" fontId="0" fillId="0" borderId="52" xfId="0" applyBorder="1">
      <alignment vertical="center"/>
    </xf>
    <xf numFmtId="0" fontId="0" fillId="0" borderId="0" xfId="0">
      <alignment vertical="center"/>
    </xf>
    <xf numFmtId="0" fontId="0" fillId="0" borderId="53" xfId="0" applyBorder="1">
      <alignment vertical="center"/>
    </xf>
    <xf numFmtId="0" fontId="0" fillId="0" borderId="65" xfId="0" applyBorder="1">
      <alignment vertical="center"/>
    </xf>
    <xf numFmtId="0" fontId="0" fillId="0" borderId="79" xfId="0" applyBorder="1">
      <alignment vertical="center"/>
    </xf>
    <xf numFmtId="0" fontId="0" fillId="0" borderId="66" xfId="0" applyBorder="1">
      <alignment vertical="center"/>
    </xf>
    <xf numFmtId="0" fontId="35" fillId="2" borderId="43" xfId="2" applyFont="1" applyFill="1" applyBorder="1" applyAlignment="1">
      <alignment horizontal="distributed" vertical="center" indent="2"/>
    </xf>
    <xf numFmtId="0" fontId="35" fillId="2" borderId="0" xfId="2" applyFont="1" applyFill="1" applyAlignment="1">
      <alignment horizontal="distributed" vertical="center" indent="2"/>
    </xf>
    <xf numFmtId="0" fontId="35" fillId="2" borderId="41" xfId="2" applyFont="1" applyFill="1" applyBorder="1" applyAlignment="1">
      <alignment horizontal="distributed" vertical="center" indent="2"/>
    </xf>
    <xf numFmtId="0" fontId="35" fillId="2" borderId="29" xfId="2" applyFont="1" applyFill="1" applyBorder="1" applyAlignment="1">
      <alignment horizontal="center"/>
    </xf>
    <xf numFmtId="0" fontId="35" fillId="2" borderId="44" xfId="2" applyFont="1" applyFill="1" applyBorder="1" applyAlignment="1">
      <alignment horizontal="center"/>
    </xf>
    <xf numFmtId="0" fontId="35" fillId="2" borderId="32" xfId="2" applyFont="1" applyFill="1" applyBorder="1" applyAlignment="1">
      <alignment horizontal="center"/>
    </xf>
    <xf numFmtId="0" fontId="35" fillId="2" borderId="24" xfId="2" applyFont="1" applyFill="1" applyBorder="1" applyAlignment="1">
      <alignment horizontal="center" vertical="center" wrapText="1"/>
    </xf>
    <xf numFmtId="0" fontId="35" fillId="2" borderId="25" xfId="2" applyFont="1" applyFill="1" applyBorder="1" applyAlignment="1">
      <alignment horizontal="center" vertical="center" wrapText="1"/>
    </xf>
    <xf numFmtId="0" fontId="35" fillId="2" borderId="5" xfId="2" applyFont="1" applyFill="1" applyBorder="1" applyAlignment="1">
      <alignment horizontal="center" vertical="center"/>
    </xf>
    <xf numFmtId="0" fontId="35" fillId="2" borderId="6" xfId="2" applyFont="1" applyFill="1" applyBorder="1" applyAlignment="1">
      <alignment horizontal="center" vertical="center"/>
    </xf>
    <xf numFmtId="0" fontId="35" fillId="2" borderId="67" xfId="2" applyFont="1" applyFill="1" applyBorder="1" applyAlignment="1">
      <alignment horizontal="center" vertical="center"/>
    </xf>
    <xf numFmtId="0" fontId="35" fillId="2" borderId="48" xfId="2" applyFont="1" applyFill="1" applyBorder="1" applyAlignment="1">
      <alignment horizontal="center" vertical="center"/>
    </xf>
    <xf numFmtId="0" fontId="35" fillId="2" borderId="7" xfId="2" applyFont="1" applyFill="1" applyBorder="1" applyAlignment="1">
      <alignment horizontal="center" vertical="center"/>
    </xf>
    <xf numFmtId="0" fontId="38" fillId="4" borderId="5" xfId="2" applyFont="1" applyFill="1" applyBorder="1" applyAlignment="1">
      <alignment horizontal="center" vertical="center"/>
    </xf>
    <xf numFmtId="0" fontId="38" fillId="4" borderId="7" xfId="2" applyFont="1" applyFill="1" applyBorder="1" applyAlignment="1">
      <alignment horizontal="center" vertical="center"/>
    </xf>
    <xf numFmtId="0" fontId="35" fillId="2" borderId="29" xfId="2" applyFont="1" applyFill="1" applyBorder="1" applyAlignment="1">
      <alignment horizontal="center" vertical="center" justifyLastLine="1"/>
    </xf>
    <xf numFmtId="0" fontId="35" fillId="2" borderId="44" xfId="2" applyFont="1" applyFill="1" applyBorder="1" applyAlignment="1">
      <alignment horizontal="center" vertical="center" justifyLastLine="1"/>
    </xf>
    <xf numFmtId="0" fontId="35" fillId="2" borderId="32" xfId="2" applyFont="1" applyFill="1" applyBorder="1" applyAlignment="1">
      <alignment horizontal="center" vertical="center" justifyLastLine="1"/>
    </xf>
    <xf numFmtId="0" fontId="35" fillId="2" borderId="22" xfId="2" applyFont="1" applyFill="1" applyBorder="1" applyAlignment="1">
      <alignment horizontal="center" vertical="center" justifyLastLine="1"/>
    </xf>
    <xf numFmtId="0" fontId="35" fillId="2" borderId="23" xfId="2" applyFont="1" applyFill="1" applyBorder="1" applyAlignment="1">
      <alignment horizontal="center" vertical="center" justifyLastLine="1"/>
    </xf>
    <xf numFmtId="0" fontId="35" fillId="2" borderId="33" xfId="2" applyFont="1" applyFill="1" applyBorder="1" applyAlignment="1">
      <alignment horizontal="center" vertical="center" justifyLastLine="1"/>
    </xf>
    <xf numFmtId="183" fontId="35" fillId="4" borderId="60" xfId="2" applyNumberFormat="1" applyFont="1" applyFill="1" applyBorder="1" applyAlignment="1">
      <alignment horizontal="center" vertical="center"/>
    </xf>
    <xf numFmtId="183" fontId="35" fillId="4" borderId="0" xfId="2" applyNumberFormat="1" applyFont="1" applyFill="1" applyAlignment="1">
      <alignment horizontal="center" vertical="center"/>
    </xf>
    <xf numFmtId="183" fontId="35" fillId="4" borderId="53" xfId="2" applyNumberFormat="1" applyFont="1" applyFill="1" applyBorder="1" applyAlignment="1">
      <alignment horizontal="center" vertical="center"/>
    </xf>
    <xf numFmtId="0" fontId="15" fillId="9" borderId="44" xfId="2" applyFont="1" applyFill="1" applyBorder="1" applyAlignment="1" applyProtection="1">
      <alignment horizontal="center" vertical="center" justifyLastLine="1"/>
      <protection locked="0"/>
    </xf>
    <xf numFmtId="0" fontId="15" fillId="9" borderId="32" xfId="2" applyFont="1" applyFill="1" applyBorder="1" applyAlignment="1" applyProtection="1">
      <alignment horizontal="center" vertical="center" justifyLastLine="1"/>
      <protection locked="0"/>
    </xf>
    <xf numFmtId="0" fontId="15" fillId="9" borderId="23" xfId="2" applyFont="1" applyFill="1" applyBorder="1" applyAlignment="1" applyProtection="1">
      <alignment horizontal="center" vertical="center" justifyLastLine="1"/>
      <protection locked="0"/>
    </xf>
    <xf numFmtId="0" fontId="15" fillId="9" borderId="33" xfId="2" applyFont="1" applyFill="1" applyBorder="1" applyAlignment="1" applyProtection="1">
      <alignment horizontal="center" vertical="center" justifyLastLine="1"/>
      <protection locked="0"/>
    </xf>
    <xf numFmtId="0" fontId="14" fillId="3" borderId="5" xfId="0" applyFont="1" applyFill="1" applyBorder="1" applyAlignment="1">
      <alignment horizontal="center" vertical="center"/>
    </xf>
    <xf numFmtId="0" fontId="14" fillId="3" borderId="7" xfId="0" applyFont="1" applyFill="1" applyBorder="1" applyAlignment="1">
      <alignment horizontal="center" vertical="center"/>
    </xf>
    <xf numFmtId="0" fontId="15" fillId="2" borderId="44" xfId="2" applyFont="1" applyFill="1" applyBorder="1" applyAlignment="1">
      <alignment horizontal="center" vertical="center" justifyLastLine="1"/>
    </xf>
    <xf numFmtId="0" fontId="15" fillId="2" borderId="23" xfId="2" applyFont="1" applyFill="1" applyBorder="1" applyAlignment="1">
      <alignment horizontal="center" vertical="center" justifyLastLine="1"/>
    </xf>
    <xf numFmtId="0" fontId="41" fillId="4" borderId="5" xfId="0" applyFont="1" applyFill="1" applyBorder="1" applyAlignment="1">
      <alignment horizontal="center" vertical="center"/>
    </xf>
    <xf numFmtId="0" fontId="41" fillId="4" borderId="7" xfId="0" applyFont="1" applyFill="1" applyBorder="1" applyAlignment="1">
      <alignment horizontal="center" vertical="center"/>
    </xf>
    <xf numFmtId="0" fontId="40" fillId="2" borderId="5" xfId="0" applyFont="1" applyFill="1" applyBorder="1" applyAlignment="1">
      <alignment horizontal="center" vertical="center"/>
    </xf>
    <xf numFmtId="0" fontId="40" fillId="2" borderId="7" xfId="0" applyFont="1" applyFill="1" applyBorder="1" applyAlignment="1">
      <alignment horizontal="center" vertical="center"/>
    </xf>
    <xf numFmtId="0" fontId="30" fillId="9" borderId="5" xfId="0" applyFont="1" applyFill="1" applyBorder="1" applyAlignment="1">
      <alignment horizontal="center" vertical="center"/>
    </xf>
    <xf numFmtId="0" fontId="30" fillId="9" borderId="7" xfId="0" applyFont="1" applyFill="1" applyBorder="1" applyAlignment="1">
      <alignment horizontal="center" vertical="center"/>
    </xf>
    <xf numFmtId="0" fontId="35" fillId="9" borderId="23" xfId="2" applyFont="1" applyFill="1" applyBorder="1" applyAlignment="1">
      <alignment horizontal="center" vertical="center"/>
    </xf>
    <xf numFmtId="0" fontId="37" fillId="9" borderId="54" xfId="2" quotePrefix="1" applyFont="1" applyFill="1" applyBorder="1" applyAlignment="1" applyProtection="1">
      <alignment horizontal="center" vertical="center"/>
      <protection locked="0"/>
    </xf>
    <xf numFmtId="0" fontId="37" fillId="9" borderId="57" xfId="2" quotePrefix="1" applyFont="1" applyFill="1" applyBorder="1" applyAlignment="1" applyProtection="1">
      <alignment horizontal="center" vertical="center"/>
      <protection locked="0"/>
    </xf>
    <xf numFmtId="0" fontId="37" fillId="9" borderId="55" xfId="2" quotePrefix="1" applyFont="1" applyFill="1" applyBorder="1" applyAlignment="1" applyProtection="1">
      <alignment horizontal="center" vertical="center"/>
      <protection locked="0"/>
    </xf>
    <xf numFmtId="0" fontId="37" fillId="9" borderId="22" xfId="2" quotePrefix="1" applyFont="1" applyFill="1" applyBorder="1" applyAlignment="1" applyProtection="1">
      <alignment horizontal="center" vertical="center"/>
      <protection locked="0"/>
    </xf>
    <xf numFmtId="0" fontId="37" fillId="9" borderId="23" xfId="2" quotePrefix="1" applyFont="1" applyFill="1" applyBorder="1" applyAlignment="1" applyProtection="1">
      <alignment horizontal="center" vertical="center"/>
      <protection locked="0"/>
    </xf>
    <xf numFmtId="0" fontId="37" fillId="9" borderId="61" xfId="2" quotePrefix="1" applyFont="1" applyFill="1" applyBorder="1" applyAlignment="1" applyProtection="1">
      <alignment horizontal="center" vertical="center"/>
      <protection locked="0"/>
    </xf>
    <xf numFmtId="0" fontId="37" fillId="9" borderId="56" xfId="2" quotePrefix="1" applyFont="1" applyFill="1" applyBorder="1" applyAlignment="1" applyProtection="1">
      <alignment horizontal="center" vertical="center"/>
      <protection locked="0"/>
    </xf>
    <xf numFmtId="0" fontId="37" fillId="9" borderId="58" xfId="2" quotePrefix="1" applyFont="1" applyFill="1" applyBorder="1" applyAlignment="1" applyProtection="1">
      <alignment horizontal="center" vertical="center"/>
      <protection locked="0"/>
    </xf>
    <xf numFmtId="0" fontId="37" fillId="9" borderId="62" xfId="2" quotePrefix="1" applyFont="1" applyFill="1" applyBorder="1" applyAlignment="1" applyProtection="1">
      <alignment horizontal="center" vertical="center"/>
      <protection locked="0"/>
    </xf>
    <xf numFmtId="0" fontId="37" fillId="9" borderId="33" xfId="2" quotePrefix="1" applyFont="1" applyFill="1" applyBorder="1" applyAlignment="1" applyProtection="1">
      <alignment horizontal="center" vertical="center"/>
      <protection locked="0"/>
    </xf>
    <xf numFmtId="0" fontId="35" fillId="9" borderId="81" xfId="2" applyFont="1" applyFill="1" applyBorder="1" applyAlignment="1" applyProtection="1">
      <alignment horizontal="center" vertical="center"/>
      <protection locked="0"/>
    </xf>
    <xf numFmtId="0" fontId="35" fillId="9" borderId="82" xfId="2" applyFont="1" applyFill="1" applyBorder="1" applyAlignment="1" applyProtection="1">
      <alignment horizontal="center" vertical="center"/>
      <protection locked="0"/>
    </xf>
    <xf numFmtId="0" fontId="35" fillId="9" borderId="78" xfId="2" applyFont="1" applyFill="1" applyBorder="1" applyAlignment="1" applyProtection="1">
      <alignment horizontal="center" vertical="center"/>
      <protection locked="0"/>
    </xf>
    <xf numFmtId="0" fontId="35" fillId="9" borderId="83" xfId="2" applyFont="1" applyFill="1" applyBorder="1" applyAlignment="1" applyProtection="1">
      <alignment horizontal="center" vertical="center"/>
      <protection locked="0"/>
    </xf>
    <xf numFmtId="0" fontId="35" fillId="9" borderId="84" xfId="2" applyFont="1" applyFill="1" applyBorder="1" applyAlignment="1" applyProtection="1">
      <alignment horizontal="center" vertical="center"/>
      <protection locked="0"/>
    </xf>
    <xf numFmtId="0" fontId="37" fillId="9" borderId="29" xfId="2" applyFont="1" applyFill="1" applyBorder="1" applyAlignment="1" applyProtection="1">
      <alignment horizontal="center" vertical="center" wrapText="1"/>
      <protection locked="0"/>
    </xf>
    <xf numFmtId="0" fontId="37" fillId="9" borderId="44" xfId="2" applyFont="1" applyFill="1" applyBorder="1" applyAlignment="1" applyProtection="1">
      <alignment horizontal="center" vertical="center" wrapText="1"/>
      <protection locked="0"/>
    </xf>
    <xf numFmtId="0" fontId="37" fillId="9" borderId="32" xfId="2" applyFont="1" applyFill="1" applyBorder="1" applyAlignment="1" applyProtection="1">
      <alignment horizontal="center" vertical="center" wrapText="1"/>
      <protection locked="0"/>
    </xf>
    <xf numFmtId="0" fontId="37" fillId="9" borderId="22" xfId="2" applyFont="1" applyFill="1" applyBorder="1" applyAlignment="1" applyProtection="1">
      <alignment horizontal="center" vertical="center" wrapText="1"/>
      <protection locked="0"/>
    </xf>
    <xf numFmtId="0" fontId="37" fillId="9" borderId="23" xfId="2" applyFont="1" applyFill="1" applyBorder="1" applyAlignment="1" applyProtection="1">
      <alignment horizontal="center" vertical="center" wrapText="1"/>
      <protection locked="0"/>
    </xf>
    <xf numFmtId="0" fontId="37" fillId="9" borderId="33" xfId="2" applyFont="1" applyFill="1" applyBorder="1" applyAlignment="1" applyProtection="1">
      <alignment horizontal="center" vertical="center" wrapText="1"/>
      <protection locked="0"/>
    </xf>
    <xf numFmtId="183" fontId="36" fillId="4" borderId="23" xfId="2" applyNumberFormat="1" applyFont="1" applyFill="1" applyBorder="1" applyAlignment="1">
      <alignment horizontal="center" vertical="center" wrapText="1"/>
    </xf>
    <xf numFmtId="183" fontId="37" fillId="4" borderId="44" xfId="2" applyNumberFormat="1" applyFont="1" applyFill="1" applyBorder="1" applyAlignment="1">
      <alignment horizontal="center" vertical="center" wrapText="1"/>
    </xf>
    <xf numFmtId="183" fontId="37" fillId="4" borderId="32" xfId="2" applyNumberFormat="1" applyFont="1" applyFill="1" applyBorder="1" applyAlignment="1">
      <alignment horizontal="center" vertical="center" wrapText="1"/>
    </xf>
    <xf numFmtId="183" fontId="37" fillId="4" borderId="23" xfId="2" applyNumberFormat="1" applyFont="1" applyFill="1" applyBorder="1" applyAlignment="1">
      <alignment horizontal="center" vertical="center" wrapText="1"/>
    </xf>
    <xf numFmtId="183" fontId="37" fillId="4" borderId="33" xfId="2" applyNumberFormat="1" applyFont="1" applyFill="1" applyBorder="1" applyAlignment="1">
      <alignment horizontal="center" vertical="center" wrapText="1"/>
    </xf>
    <xf numFmtId="0" fontId="37" fillId="4" borderId="32" xfId="2" applyFont="1" applyFill="1" applyBorder="1" applyAlignment="1">
      <alignment horizontal="center" vertical="center" wrapText="1"/>
    </xf>
    <xf numFmtId="0" fontId="37" fillId="4" borderId="41" xfId="2" applyFont="1" applyFill="1" applyBorder="1" applyAlignment="1">
      <alignment horizontal="center" vertical="center" wrapText="1"/>
    </xf>
    <xf numFmtId="0" fontId="37" fillId="4" borderId="44" xfId="2" applyFont="1" applyFill="1" applyBorder="1" applyAlignment="1">
      <alignment horizontal="center" vertical="center" wrapText="1"/>
    </xf>
    <xf numFmtId="0" fontId="37" fillId="4" borderId="0" xfId="2" applyFont="1" applyFill="1" applyAlignment="1">
      <alignment horizontal="center" vertical="center" wrapText="1"/>
    </xf>
    <xf numFmtId="181" fontId="37" fillId="9" borderId="29" xfId="2" applyNumberFormat="1" applyFont="1" applyFill="1" applyBorder="1" applyAlignment="1" applyProtection="1">
      <alignment horizontal="center" vertical="center" wrapText="1"/>
      <protection locked="0"/>
    </xf>
    <xf numFmtId="181" fontId="37" fillId="9" borderId="44" xfId="2" applyNumberFormat="1" applyFont="1" applyFill="1" applyBorder="1" applyAlignment="1" applyProtection="1">
      <alignment horizontal="center" vertical="center" wrapText="1"/>
      <protection locked="0"/>
    </xf>
    <xf numFmtId="181" fontId="37" fillId="9" borderId="22" xfId="2" applyNumberFormat="1" applyFont="1" applyFill="1" applyBorder="1" applyAlignment="1" applyProtection="1">
      <alignment horizontal="center" vertical="center" wrapText="1"/>
      <protection locked="0"/>
    </xf>
    <xf numFmtId="181" fontId="37" fillId="9" borderId="23" xfId="2" applyNumberFormat="1" applyFont="1" applyFill="1" applyBorder="1" applyAlignment="1" applyProtection="1">
      <alignment horizontal="center" vertical="center" wrapText="1"/>
      <protection locked="0"/>
    </xf>
    <xf numFmtId="0" fontId="20" fillId="8" borderId="0" xfId="2" applyFont="1" applyFill="1" applyAlignment="1">
      <alignment horizontal="right"/>
    </xf>
    <xf numFmtId="0" fontId="15" fillId="2" borderId="48" xfId="2" applyFont="1" applyFill="1" applyBorder="1" applyAlignment="1">
      <alignment horizontal="center" vertical="center"/>
    </xf>
    <xf numFmtId="0" fontId="15" fillId="2" borderId="49" xfId="2" applyFont="1" applyFill="1" applyBorder="1" applyAlignment="1">
      <alignment horizontal="center" vertical="center"/>
    </xf>
    <xf numFmtId="0" fontId="15" fillId="2" borderId="1" xfId="2" applyFont="1" applyFill="1" applyBorder="1" applyAlignment="1">
      <alignment horizontal="center" vertical="center"/>
    </xf>
    <xf numFmtId="0" fontId="15" fillId="2" borderId="29" xfId="2" applyFont="1" applyFill="1" applyBorder="1" applyAlignment="1">
      <alignment horizontal="center" vertical="center" justifyLastLine="1"/>
    </xf>
    <xf numFmtId="0" fontId="15" fillId="2" borderId="32" xfId="2" applyFont="1" applyFill="1" applyBorder="1" applyAlignment="1">
      <alignment horizontal="center" vertical="center" justifyLastLine="1"/>
    </xf>
    <xf numFmtId="0" fontId="15" fillId="2" borderId="22" xfId="2" applyFont="1" applyFill="1" applyBorder="1" applyAlignment="1">
      <alignment horizontal="center" vertical="center" justifyLastLine="1"/>
    </xf>
    <xf numFmtId="0" fontId="15" fillId="2" borderId="33" xfId="2" applyFont="1" applyFill="1" applyBorder="1" applyAlignment="1">
      <alignment horizontal="center" vertical="center" justifyLastLine="1"/>
    </xf>
    <xf numFmtId="0" fontId="37" fillId="9" borderId="29" xfId="2" quotePrefix="1" applyFont="1" applyFill="1" applyBorder="1" applyAlignment="1" applyProtection="1">
      <alignment horizontal="center" vertical="center" wrapText="1"/>
      <protection locked="0"/>
    </xf>
    <xf numFmtId="0" fontId="37" fillId="9" borderId="44" xfId="2" quotePrefix="1" applyFont="1" applyFill="1" applyBorder="1" applyAlignment="1" applyProtection="1">
      <alignment horizontal="center" vertical="center" wrapText="1"/>
      <protection locked="0"/>
    </xf>
    <xf numFmtId="0" fontId="37" fillId="9" borderId="32" xfId="2" quotePrefix="1" applyFont="1" applyFill="1" applyBorder="1" applyAlignment="1" applyProtection="1">
      <alignment horizontal="center" vertical="center" wrapText="1"/>
      <protection locked="0"/>
    </xf>
    <xf numFmtId="0" fontId="37" fillId="9" borderId="22" xfId="2" quotePrefix="1" applyFont="1" applyFill="1" applyBorder="1" applyAlignment="1" applyProtection="1">
      <alignment horizontal="center" vertical="center" wrapText="1"/>
      <protection locked="0"/>
    </xf>
    <xf numFmtId="0" fontId="37" fillId="9" borderId="23" xfId="2" quotePrefix="1" applyFont="1" applyFill="1" applyBorder="1" applyAlignment="1" applyProtection="1">
      <alignment horizontal="center" vertical="center" wrapText="1"/>
      <protection locked="0"/>
    </xf>
    <xf numFmtId="0" fontId="37" fillId="9" borderId="33" xfId="2" quotePrefix="1" applyFont="1" applyFill="1" applyBorder="1" applyAlignment="1" applyProtection="1">
      <alignment horizontal="center" vertical="center" wrapText="1"/>
      <protection locked="0"/>
    </xf>
    <xf numFmtId="0" fontId="37" fillId="9" borderId="29" xfId="2" applyFont="1" applyFill="1" applyBorder="1" applyAlignment="1" applyProtection="1">
      <alignment horizontal="left" vertical="center" wrapText="1"/>
      <protection locked="0"/>
    </xf>
    <xf numFmtId="0" fontId="37" fillId="9" borderId="44" xfId="2" applyFont="1" applyFill="1" applyBorder="1" applyAlignment="1" applyProtection="1">
      <alignment horizontal="left" vertical="center" wrapText="1"/>
      <protection locked="0"/>
    </xf>
    <xf numFmtId="0" fontId="37" fillId="9" borderId="32" xfId="2" applyFont="1" applyFill="1" applyBorder="1" applyAlignment="1" applyProtection="1">
      <alignment horizontal="left" vertical="center" wrapText="1"/>
      <protection locked="0"/>
    </xf>
    <xf numFmtId="0" fontId="37" fillId="9" borderId="22" xfId="2" applyFont="1" applyFill="1" applyBorder="1" applyAlignment="1" applyProtection="1">
      <alignment horizontal="left" vertical="center" wrapText="1"/>
      <protection locked="0"/>
    </xf>
    <xf numFmtId="0" fontId="37" fillId="9" borderId="23" xfId="2" applyFont="1" applyFill="1" applyBorder="1" applyAlignment="1" applyProtection="1">
      <alignment horizontal="left" vertical="center" wrapText="1"/>
      <protection locked="0"/>
    </xf>
    <xf numFmtId="0" fontId="37" fillId="9" borderId="33" xfId="2" applyFont="1" applyFill="1" applyBorder="1" applyAlignment="1" applyProtection="1">
      <alignment horizontal="left" vertical="center" wrapText="1"/>
      <protection locked="0"/>
    </xf>
    <xf numFmtId="0" fontId="35" fillId="2" borderId="29" xfId="2" applyFont="1" applyFill="1" applyBorder="1" applyAlignment="1">
      <alignment horizontal="center" vertical="center" wrapText="1" justifyLastLine="1"/>
    </xf>
    <xf numFmtId="0" fontId="35" fillId="2" borderId="44" xfId="2" applyFont="1" applyFill="1" applyBorder="1" applyAlignment="1">
      <alignment horizontal="center" vertical="center" wrapText="1" justifyLastLine="1"/>
    </xf>
    <xf numFmtId="0" fontId="35" fillId="2" borderId="32" xfId="2" applyFont="1" applyFill="1" applyBorder="1" applyAlignment="1">
      <alignment horizontal="center" vertical="center" wrapText="1" justifyLastLine="1"/>
    </xf>
    <xf numFmtId="0" fontId="35" fillId="2" borderId="22" xfId="2" applyFont="1" applyFill="1" applyBorder="1" applyAlignment="1">
      <alignment horizontal="center" vertical="center" wrapText="1" justifyLastLine="1"/>
    </xf>
    <xf numFmtId="0" fontId="35" fillId="2" borderId="23" xfId="2" applyFont="1" applyFill="1" applyBorder="1" applyAlignment="1">
      <alignment horizontal="center" vertical="center" wrapText="1" justifyLastLine="1"/>
    </xf>
    <xf numFmtId="0" fontId="35" fillId="2" borderId="33" xfId="2" applyFont="1" applyFill="1" applyBorder="1" applyAlignment="1">
      <alignment horizontal="center" vertical="center" wrapText="1" justifyLastLine="1"/>
    </xf>
    <xf numFmtId="177" fontId="37" fillId="9" borderId="44" xfId="2" applyNumberFormat="1" applyFont="1" applyFill="1" applyBorder="1" applyAlignment="1" applyProtection="1">
      <alignment horizontal="center" vertical="center"/>
      <protection locked="0"/>
    </xf>
    <xf numFmtId="183" fontId="37" fillId="4" borderId="44" xfId="2" applyNumberFormat="1" applyFont="1" applyFill="1" applyBorder="1" applyAlignment="1">
      <alignment horizontal="center" vertical="center"/>
    </xf>
    <xf numFmtId="183" fontId="37" fillId="4" borderId="23" xfId="2" applyNumberFormat="1" applyFont="1" applyFill="1" applyBorder="1" applyAlignment="1">
      <alignment horizontal="center" vertical="center"/>
    </xf>
    <xf numFmtId="0" fontId="37" fillId="4" borderId="44" xfId="2" applyFont="1" applyFill="1" applyBorder="1" applyAlignment="1">
      <alignment horizontal="right" vertical="center"/>
    </xf>
    <xf numFmtId="0" fontId="37" fillId="4" borderId="23" xfId="2" applyFont="1" applyFill="1" applyBorder="1" applyAlignment="1">
      <alignment horizontal="right" vertical="center"/>
    </xf>
    <xf numFmtId="178" fontId="37" fillId="4" borderId="32" xfId="2" applyNumberFormat="1" applyFont="1" applyFill="1" applyBorder="1" applyAlignment="1">
      <alignment horizontal="left" vertical="center"/>
    </xf>
    <xf numFmtId="178" fontId="37" fillId="4" borderId="33" xfId="2" applyNumberFormat="1" applyFont="1" applyFill="1" applyBorder="1" applyAlignment="1">
      <alignment horizontal="left" vertical="center"/>
    </xf>
    <xf numFmtId="0" fontId="9" fillId="8" borderId="0" xfId="2" applyFont="1" applyFill="1" applyAlignment="1">
      <alignment horizontal="distributed" vertical="center"/>
    </xf>
    <xf numFmtId="182" fontId="37" fillId="4" borderId="44" xfId="2" applyNumberFormat="1" applyFont="1" applyFill="1" applyBorder="1" applyAlignment="1">
      <alignment horizontal="center" vertical="center" wrapText="1"/>
    </xf>
    <xf numFmtId="182" fontId="37" fillId="4" borderId="0" xfId="2" applyNumberFormat="1" applyFont="1" applyFill="1" applyAlignment="1">
      <alignment horizontal="center" vertical="center" wrapText="1"/>
    </xf>
    <xf numFmtId="181" fontId="37" fillId="9" borderId="43" xfId="2" applyNumberFormat="1" applyFont="1" applyFill="1" applyBorder="1" applyAlignment="1" applyProtection="1">
      <alignment horizontal="center" vertical="center" wrapText="1"/>
      <protection locked="0"/>
    </xf>
    <xf numFmtId="181" fontId="37" fillId="9" borderId="0" xfId="2" applyNumberFormat="1" applyFont="1" applyFill="1" applyAlignment="1" applyProtection="1">
      <alignment horizontal="center" vertical="center" wrapText="1"/>
      <protection locked="0"/>
    </xf>
    <xf numFmtId="31" fontId="15" fillId="4" borderId="23" xfId="2" applyNumberFormat="1" applyFont="1" applyFill="1" applyBorder="1" applyAlignment="1">
      <alignment horizontal="right" vertical="center" wrapText="1"/>
    </xf>
    <xf numFmtId="0" fontId="37" fillId="9" borderId="1" xfId="2" applyFont="1" applyFill="1" applyBorder="1" applyAlignment="1" applyProtection="1">
      <alignment horizontal="left" vertical="center" indent="1" shrinkToFit="1"/>
      <protection locked="0"/>
    </xf>
    <xf numFmtId="0" fontId="35" fillId="2" borderId="43" xfId="2" applyFont="1" applyFill="1" applyBorder="1" applyAlignment="1">
      <alignment horizontal="distributed" vertical="center" indent="1"/>
    </xf>
    <xf numFmtId="0" fontId="35" fillId="2" borderId="0" xfId="2" applyFont="1" applyFill="1" applyAlignment="1">
      <alignment horizontal="distributed" vertical="center" indent="1"/>
    </xf>
    <xf numFmtId="0" fontId="35" fillId="2" borderId="41" xfId="2" applyFont="1" applyFill="1" applyBorder="1" applyAlignment="1">
      <alignment horizontal="distributed" vertical="center" indent="1"/>
    </xf>
    <xf numFmtId="0" fontId="15" fillId="9" borderId="29" xfId="2" applyFont="1" applyFill="1" applyBorder="1" applyAlignment="1" applyProtection="1">
      <alignment horizontal="center" vertical="center" justifyLastLine="1"/>
      <protection locked="0"/>
    </xf>
    <xf numFmtId="0" fontId="15" fillId="9" borderId="22" xfId="2" applyFont="1" applyFill="1" applyBorder="1" applyAlignment="1" applyProtection="1">
      <alignment horizontal="center" vertical="center" justifyLastLine="1"/>
      <protection locked="0"/>
    </xf>
    <xf numFmtId="0" fontId="37" fillId="2" borderId="0" xfId="2" applyFont="1" applyFill="1" applyAlignment="1">
      <alignment horizontal="center"/>
    </xf>
    <xf numFmtId="0" fontId="37" fillId="9" borderId="23" xfId="2" applyFont="1" applyFill="1" applyBorder="1" applyAlignment="1" applyProtection="1">
      <alignment horizontal="center"/>
      <protection locked="0"/>
    </xf>
    <xf numFmtId="181" fontId="36" fillId="9" borderId="23" xfId="2" applyNumberFormat="1" applyFont="1" applyFill="1" applyBorder="1" applyAlignment="1" applyProtection="1">
      <alignment horizontal="center" justifyLastLine="1"/>
      <protection locked="0"/>
    </xf>
    <xf numFmtId="183" fontId="36" fillId="4" borderId="44" xfId="2" applyNumberFormat="1" applyFont="1" applyFill="1" applyBorder="1" applyAlignment="1">
      <alignment horizontal="center" vertical="center"/>
    </xf>
    <xf numFmtId="177" fontId="35" fillId="9" borderId="89" xfId="2" applyNumberFormat="1" applyFont="1" applyFill="1" applyBorder="1" applyAlignment="1" applyProtection="1">
      <alignment horizontal="center" vertical="center"/>
      <protection locked="0"/>
    </xf>
    <xf numFmtId="177" fontId="35" fillId="9" borderId="32" xfId="2" applyNumberFormat="1" applyFont="1" applyFill="1" applyBorder="1" applyAlignment="1" applyProtection="1">
      <alignment horizontal="center" vertical="center"/>
      <protection locked="0"/>
    </xf>
    <xf numFmtId="177" fontId="35" fillId="9" borderId="52" xfId="2" applyNumberFormat="1" applyFont="1" applyFill="1" applyBorder="1" applyAlignment="1" applyProtection="1">
      <alignment horizontal="center" vertical="center"/>
      <protection locked="0"/>
    </xf>
    <xf numFmtId="177" fontId="35" fillId="9" borderId="41" xfId="2" applyNumberFormat="1" applyFont="1" applyFill="1" applyBorder="1" applyAlignment="1" applyProtection="1">
      <alignment horizontal="center" vertical="center"/>
      <protection locked="0"/>
    </xf>
    <xf numFmtId="0" fontId="30" fillId="9" borderId="30" xfId="0" applyFont="1" applyFill="1" applyBorder="1" applyAlignment="1" applyProtection="1">
      <alignment horizontal="center" vertical="center" wrapText="1"/>
      <protection locked="0"/>
    </xf>
    <xf numFmtId="0" fontId="30" fillId="9" borderId="36" xfId="0" applyFont="1" applyFill="1" applyBorder="1" applyAlignment="1" applyProtection="1">
      <alignment horizontal="center" vertical="center" wrapText="1"/>
      <protection locked="0"/>
    </xf>
    <xf numFmtId="177" fontId="30" fillId="9" borderId="30" xfId="0" applyNumberFormat="1" applyFont="1" applyFill="1" applyBorder="1" applyAlignment="1" applyProtection="1">
      <alignment horizontal="center" vertical="center"/>
      <protection locked="0"/>
    </xf>
    <xf numFmtId="177" fontId="30" fillId="9" borderId="76" xfId="0" applyNumberFormat="1" applyFont="1" applyFill="1" applyBorder="1" applyAlignment="1" applyProtection="1">
      <alignment horizontal="center" vertical="center"/>
      <protection locked="0"/>
    </xf>
    <xf numFmtId="0" fontId="30" fillId="9" borderId="30" xfId="0" applyFont="1" applyFill="1" applyBorder="1" applyAlignment="1" applyProtection="1">
      <alignment horizontal="center" vertical="center" shrinkToFit="1"/>
      <protection locked="0"/>
    </xf>
    <xf numFmtId="0" fontId="30" fillId="9" borderId="36" xfId="0" applyFont="1" applyFill="1" applyBorder="1" applyAlignment="1" applyProtection="1">
      <alignment horizontal="center" vertical="center" shrinkToFit="1"/>
      <protection locked="0"/>
    </xf>
    <xf numFmtId="0" fontId="31" fillId="4" borderId="29" xfId="0" applyFont="1" applyFill="1" applyBorder="1" applyAlignment="1">
      <alignment horizontal="center" vertical="center"/>
    </xf>
    <xf numFmtId="0" fontId="31" fillId="4" borderId="44" xfId="0" applyFont="1" applyFill="1" applyBorder="1" applyAlignment="1">
      <alignment horizontal="center" vertical="center"/>
    </xf>
    <xf numFmtId="0" fontId="31" fillId="4" borderId="32" xfId="0" applyFont="1" applyFill="1" applyBorder="1" applyAlignment="1">
      <alignment horizontal="center" vertical="center"/>
    </xf>
    <xf numFmtId="0" fontId="31" fillId="4" borderId="43" xfId="0" applyFont="1" applyFill="1" applyBorder="1" applyAlignment="1">
      <alignment horizontal="center" vertical="center"/>
    </xf>
    <xf numFmtId="0" fontId="31" fillId="4" borderId="0" xfId="0" applyFont="1" applyFill="1" applyAlignment="1">
      <alignment horizontal="center" vertical="center"/>
    </xf>
    <xf numFmtId="0" fontId="31" fillId="4" borderId="41" xfId="0" applyFont="1" applyFill="1" applyBorder="1" applyAlignment="1">
      <alignment horizontal="center" vertical="center"/>
    </xf>
    <xf numFmtId="0" fontId="30" fillId="9" borderId="34" xfId="0" applyFont="1" applyFill="1" applyBorder="1" applyAlignment="1" applyProtection="1">
      <alignment horizontal="center" vertical="center" shrinkToFit="1"/>
      <protection locked="0"/>
    </xf>
    <xf numFmtId="0" fontId="30" fillId="9" borderId="35" xfId="0" applyFont="1" applyFill="1" applyBorder="1" applyAlignment="1" applyProtection="1">
      <alignment horizontal="center" vertical="center" shrinkToFit="1"/>
      <protection locked="0"/>
    </xf>
    <xf numFmtId="177" fontId="30" fillId="9" borderId="34" xfId="0" applyNumberFormat="1" applyFont="1" applyFill="1" applyBorder="1" applyAlignment="1" applyProtection="1">
      <alignment horizontal="center" vertical="center"/>
      <protection locked="0"/>
    </xf>
    <xf numFmtId="177" fontId="30" fillId="9" borderId="73" xfId="0" applyNumberFormat="1" applyFont="1" applyFill="1" applyBorder="1" applyAlignment="1" applyProtection="1">
      <alignment horizontal="center" vertical="center"/>
      <protection locked="0"/>
    </xf>
    <xf numFmtId="177" fontId="30" fillId="9" borderId="31" xfId="0" applyNumberFormat="1" applyFont="1" applyFill="1" applyBorder="1" applyAlignment="1" applyProtection="1">
      <alignment horizontal="center" vertical="center"/>
      <protection locked="0"/>
    </xf>
    <xf numFmtId="177" fontId="30" fillId="9" borderId="77" xfId="0" applyNumberFormat="1" applyFont="1" applyFill="1" applyBorder="1" applyAlignment="1" applyProtection="1">
      <alignment horizontal="center" vertical="center"/>
      <protection locked="0"/>
    </xf>
    <xf numFmtId="0" fontId="27" fillId="2" borderId="5"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7" xfId="0" applyFont="1" applyFill="1" applyBorder="1" applyAlignment="1">
      <alignment horizontal="center" vertical="center"/>
    </xf>
    <xf numFmtId="0" fontId="22" fillId="2" borderId="29" xfId="0" applyFont="1" applyFill="1" applyBorder="1" applyAlignment="1">
      <alignment horizontal="center" vertical="center" wrapText="1"/>
    </xf>
    <xf numFmtId="0" fontId="22" fillId="2" borderId="44" xfId="0" applyFont="1" applyFill="1" applyBorder="1" applyAlignment="1">
      <alignment horizontal="center" vertical="center" wrapText="1"/>
    </xf>
    <xf numFmtId="0" fontId="22" fillId="2" borderId="32" xfId="0" applyFont="1" applyFill="1" applyBorder="1" applyAlignment="1">
      <alignment horizontal="center" vertical="center" wrapText="1"/>
    </xf>
    <xf numFmtId="0" fontId="22" fillId="2" borderId="43" xfId="0" applyFont="1" applyFill="1" applyBorder="1" applyAlignment="1">
      <alignment horizontal="center" vertical="center" wrapText="1"/>
    </xf>
    <xf numFmtId="0" fontId="22" fillId="2" borderId="0" xfId="0" applyFont="1" applyFill="1" applyAlignment="1">
      <alignment horizontal="center" vertical="center" wrapText="1"/>
    </xf>
    <xf numFmtId="0" fontId="22" fillId="2" borderId="41" xfId="0" applyFont="1" applyFill="1" applyBorder="1" applyAlignment="1">
      <alignment horizontal="center" vertical="center" wrapText="1"/>
    </xf>
    <xf numFmtId="0" fontId="22" fillId="2" borderId="22" xfId="0" applyFont="1" applyFill="1" applyBorder="1" applyAlignment="1">
      <alignment horizontal="center" vertical="center" wrapText="1"/>
    </xf>
    <xf numFmtId="0" fontId="22" fillId="2" borderId="23" xfId="0" applyFont="1" applyFill="1" applyBorder="1" applyAlignment="1">
      <alignment horizontal="center" vertical="center" wrapText="1"/>
    </xf>
    <xf numFmtId="0" fontId="22" fillId="2" borderId="33" xfId="0" applyFont="1" applyFill="1" applyBorder="1" applyAlignment="1">
      <alignment horizontal="center" vertical="center" wrapText="1"/>
    </xf>
    <xf numFmtId="0" fontId="27" fillId="2" borderId="29" xfId="0" applyFont="1" applyFill="1" applyBorder="1" applyAlignment="1">
      <alignment horizontal="center" vertical="center" wrapText="1"/>
    </xf>
    <xf numFmtId="0" fontId="27" fillId="2" borderId="44" xfId="0" applyFont="1" applyFill="1" applyBorder="1" applyAlignment="1">
      <alignment horizontal="center" vertical="center" wrapText="1"/>
    </xf>
    <xf numFmtId="0" fontId="27" fillId="2" borderId="32" xfId="0" applyFont="1" applyFill="1" applyBorder="1" applyAlignment="1">
      <alignment horizontal="center" vertical="center" wrapText="1"/>
    </xf>
    <xf numFmtId="0" fontId="27" fillId="2" borderId="22" xfId="0" applyFont="1" applyFill="1" applyBorder="1" applyAlignment="1">
      <alignment horizontal="center" vertical="center" wrapText="1"/>
    </xf>
    <xf numFmtId="0" fontId="27" fillId="2" borderId="23" xfId="0" applyFont="1" applyFill="1" applyBorder="1" applyAlignment="1">
      <alignment horizontal="center" vertical="center" wrapText="1"/>
    </xf>
    <xf numFmtId="0" fontId="27" fillId="2" borderId="33" xfId="0" applyFont="1" applyFill="1" applyBorder="1" applyAlignment="1">
      <alignment horizontal="center" vertical="center" wrapText="1"/>
    </xf>
    <xf numFmtId="0" fontId="30" fillId="9" borderId="31" xfId="0" applyFont="1" applyFill="1" applyBorder="1" applyAlignment="1" applyProtection="1">
      <alignment horizontal="center" vertical="center" shrinkToFit="1"/>
      <protection locked="0"/>
    </xf>
    <xf numFmtId="0" fontId="30" fillId="9" borderId="37" xfId="0" applyFont="1" applyFill="1" applyBorder="1" applyAlignment="1" applyProtection="1">
      <alignment horizontal="center" vertical="center" shrinkToFit="1"/>
      <protection locked="0"/>
    </xf>
    <xf numFmtId="0" fontId="31" fillId="4" borderId="22" xfId="0" applyFont="1" applyFill="1" applyBorder="1" applyAlignment="1">
      <alignment horizontal="center" vertical="center"/>
    </xf>
    <xf numFmtId="0" fontId="31" fillId="4" borderId="23" xfId="0" applyFont="1" applyFill="1" applyBorder="1" applyAlignment="1">
      <alignment horizontal="center" vertical="center"/>
    </xf>
    <xf numFmtId="0" fontId="31" fillId="4" borderId="33" xfId="0" applyFont="1" applyFill="1" applyBorder="1" applyAlignment="1">
      <alignment horizontal="center" vertical="center"/>
    </xf>
    <xf numFmtId="0" fontId="27" fillId="2" borderId="41" xfId="0" applyFont="1" applyFill="1" applyBorder="1" applyAlignment="1">
      <alignment horizontal="center" vertical="center" wrapText="1"/>
    </xf>
    <xf numFmtId="0" fontId="27" fillId="2" borderId="8" xfId="0" applyFont="1" applyFill="1" applyBorder="1" applyAlignment="1">
      <alignment horizontal="center" vertical="center"/>
    </xf>
    <xf numFmtId="0" fontId="27" fillId="2" borderId="10" xfId="0" applyFont="1" applyFill="1" applyBorder="1" applyAlignment="1">
      <alignment horizontal="center" vertical="center"/>
    </xf>
    <xf numFmtId="0" fontId="27" fillId="2" borderId="9" xfId="0" applyFont="1" applyFill="1" applyBorder="1" applyAlignment="1">
      <alignment horizontal="center" vertical="center" wrapText="1"/>
    </xf>
    <xf numFmtId="0" fontId="27" fillId="2" borderId="11" xfId="0" applyFont="1" applyFill="1" applyBorder="1" applyAlignment="1">
      <alignment horizontal="center" vertical="center"/>
    </xf>
    <xf numFmtId="0" fontId="27" fillId="2" borderId="26" xfId="0" applyFont="1" applyFill="1" applyBorder="1" applyAlignment="1">
      <alignment horizontal="center" vertical="center" wrapText="1"/>
    </xf>
    <xf numFmtId="0" fontId="27" fillId="2" borderId="24" xfId="0" applyFont="1" applyFill="1" applyBorder="1" applyAlignment="1">
      <alignment horizontal="center" vertical="center"/>
    </xf>
    <xf numFmtId="0" fontId="27" fillId="2" borderId="24" xfId="0" applyFont="1" applyFill="1" applyBorder="1" applyAlignment="1">
      <alignment horizontal="center" vertical="center" wrapText="1"/>
    </xf>
    <xf numFmtId="0" fontId="27" fillId="2" borderId="1" xfId="0" applyFont="1" applyFill="1" applyBorder="1" applyAlignment="1">
      <alignment horizontal="center" vertical="center"/>
    </xf>
    <xf numFmtId="177" fontId="30" fillId="9" borderId="74" xfId="0" applyNumberFormat="1" applyFont="1" applyFill="1" applyBorder="1" applyAlignment="1" applyProtection="1">
      <alignment horizontal="center" vertical="center"/>
      <protection locked="0"/>
    </xf>
    <xf numFmtId="177" fontId="30" fillId="9" borderId="35" xfId="0" applyNumberFormat="1" applyFont="1" applyFill="1" applyBorder="1" applyAlignment="1" applyProtection="1">
      <alignment horizontal="center" vertical="center"/>
      <protection locked="0"/>
    </xf>
    <xf numFmtId="177" fontId="30" fillId="9" borderId="27" xfId="0" applyNumberFormat="1" applyFont="1" applyFill="1" applyBorder="1" applyAlignment="1" applyProtection="1">
      <alignment horizontal="center" vertical="center"/>
      <protection locked="0"/>
    </xf>
    <xf numFmtId="177" fontId="30" fillId="9" borderId="36" xfId="0" applyNumberFormat="1" applyFont="1" applyFill="1" applyBorder="1" applyAlignment="1" applyProtection="1">
      <alignment horizontal="center" vertical="center"/>
      <protection locked="0"/>
    </xf>
    <xf numFmtId="0" fontId="27" fillId="2" borderId="1" xfId="0" applyFont="1" applyFill="1" applyBorder="1" applyAlignment="1">
      <alignment horizontal="center" vertical="center" wrapText="1"/>
    </xf>
    <xf numFmtId="0" fontId="30" fillId="9" borderId="3" xfId="0" applyFont="1" applyFill="1" applyBorder="1" applyAlignment="1" applyProtection="1">
      <alignment horizontal="left" vertical="center" wrapText="1"/>
      <protection locked="0"/>
    </xf>
    <xf numFmtId="0" fontId="30" fillId="9" borderId="4" xfId="0" applyFont="1" applyFill="1" applyBorder="1" applyAlignment="1" applyProtection="1">
      <alignment horizontal="left" vertical="center" wrapText="1"/>
      <protection locked="0"/>
    </xf>
    <xf numFmtId="0" fontId="30" fillId="9" borderId="34" xfId="0" applyFont="1" applyFill="1" applyBorder="1" applyAlignment="1" applyProtection="1">
      <alignment vertical="center" wrapText="1"/>
      <protection locked="0"/>
    </xf>
    <xf numFmtId="0" fontId="30" fillId="9" borderId="35" xfId="0" applyFont="1" applyFill="1" applyBorder="1" applyAlignment="1" applyProtection="1">
      <alignment vertical="center" wrapText="1"/>
      <protection locked="0"/>
    </xf>
    <xf numFmtId="0" fontId="27" fillId="2" borderId="25" xfId="0" applyFont="1" applyFill="1" applyBorder="1" applyAlignment="1">
      <alignment horizontal="center" vertical="center" wrapText="1"/>
    </xf>
    <xf numFmtId="0" fontId="27" fillId="2" borderId="9" xfId="0" applyFont="1" applyFill="1" applyBorder="1" applyAlignment="1">
      <alignment horizontal="center" vertical="center"/>
    </xf>
    <xf numFmtId="0" fontId="27" fillId="2" borderId="25"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27" fillId="2" borderId="33" xfId="0" applyFont="1" applyFill="1" applyBorder="1" applyAlignment="1">
      <alignment horizontal="center" vertical="center"/>
    </xf>
    <xf numFmtId="0" fontId="30" fillId="9" borderId="31" xfId="0" applyFont="1" applyFill="1" applyBorder="1" applyAlignment="1" applyProtection="1">
      <alignment horizontal="center" vertical="center" wrapText="1"/>
      <protection locked="0"/>
    </xf>
    <xf numFmtId="0" fontId="30" fillId="9" borderId="37" xfId="0" applyFont="1" applyFill="1" applyBorder="1" applyAlignment="1" applyProtection="1">
      <alignment horizontal="center" vertical="center" wrapText="1"/>
      <protection locked="0"/>
    </xf>
    <xf numFmtId="0" fontId="27" fillId="2" borderId="29" xfId="0" applyFont="1" applyFill="1" applyBorder="1" applyAlignment="1">
      <alignment horizontal="center" vertical="center"/>
    </xf>
    <xf numFmtId="0" fontId="27" fillId="2" borderId="44" xfId="0" applyFont="1" applyFill="1" applyBorder="1" applyAlignment="1">
      <alignment horizontal="center" vertical="center"/>
    </xf>
    <xf numFmtId="0" fontId="27" fillId="2" borderId="32" xfId="0" applyFont="1" applyFill="1" applyBorder="1" applyAlignment="1">
      <alignment horizontal="center" vertical="center"/>
    </xf>
    <xf numFmtId="0" fontId="27" fillId="2" borderId="22" xfId="0" applyFont="1" applyFill="1" applyBorder="1" applyAlignment="1">
      <alignment horizontal="center" vertical="center"/>
    </xf>
    <xf numFmtId="0" fontId="27" fillId="2" borderId="23" xfId="0" applyFont="1" applyFill="1" applyBorder="1" applyAlignment="1">
      <alignment horizontal="center" vertical="center"/>
    </xf>
    <xf numFmtId="0" fontId="27" fillId="2" borderId="26" xfId="0" applyFont="1" applyFill="1" applyBorder="1" applyAlignment="1">
      <alignment horizontal="center" vertical="center"/>
    </xf>
    <xf numFmtId="178" fontId="30" fillId="4" borderId="15" xfId="0" applyNumberFormat="1" applyFont="1" applyFill="1" applyBorder="1" applyAlignment="1">
      <alignment horizontal="center" vertical="center"/>
    </xf>
    <xf numFmtId="178" fontId="30" fillId="4" borderId="16" xfId="0" applyNumberFormat="1" applyFont="1" applyFill="1" applyBorder="1" applyAlignment="1">
      <alignment horizontal="center" vertical="center"/>
    </xf>
    <xf numFmtId="178" fontId="30" fillId="4" borderId="14" xfId="0" applyNumberFormat="1" applyFont="1" applyFill="1" applyBorder="1" applyAlignment="1">
      <alignment horizontal="center" vertical="center"/>
    </xf>
    <xf numFmtId="177" fontId="30" fillId="9" borderId="28" xfId="0" applyNumberFormat="1" applyFont="1" applyFill="1" applyBorder="1" applyAlignment="1" applyProtection="1">
      <alignment horizontal="center" vertical="center"/>
      <protection locked="0"/>
    </xf>
    <xf numFmtId="177" fontId="30" fillId="9" borderId="37" xfId="0" applyNumberFormat="1" applyFont="1" applyFill="1" applyBorder="1" applyAlignment="1" applyProtection="1">
      <alignment horizontal="center" vertical="center"/>
      <protection locked="0"/>
    </xf>
    <xf numFmtId="178" fontId="30" fillId="4" borderId="17" xfId="0" applyNumberFormat="1" applyFont="1" applyFill="1" applyBorder="1" applyAlignment="1">
      <alignment horizontal="center" vertical="center"/>
    </xf>
    <xf numFmtId="178" fontId="30" fillId="4" borderId="18" xfId="0" applyNumberFormat="1" applyFont="1" applyFill="1" applyBorder="1" applyAlignment="1">
      <alignment horizontal="center" vertical="center"/>
    </xf>
    <xf numFmtId="178" fontId="30" fillId="4" borderId="19" xfId="0" applyNumberFormat="1" applyFont="1" applyFill="1" applyBorder="1" applyAlignment="1">
      <alignment horizontal="center" vertical="center"/>
    </xf>
    <xf numFmtId="0" fontId="27" fillId="2" borderId="71" xfId="0" applyFont="1" applyFill="1" applyBorder="1" applyAlignment="1">
      <alignment horizontal="center" vertical="center"/>
    </xf>
    <xf numFmtId="0" fontId="27" fillId="2" borderId="37" xfId="0" applyFont="1" applyFill="1" applyBorder="1" applyAlignment="1">
      <alignment horizontal="center" vertical="center"/>
    </xf>
    <xf numFmtId="0" fontId="30" fillId="4" borderId="5" xfId="0" applyFont="1" applyFill="1" applyBorder="1" applyAlignment="1">
      <alignment horizontal="center" vertical="center"/>
    </xf>
    <xf numFmtId="0" fontId="30" fillId="4" borderId="6" xfId="0" applyFont="1" applyFill="1" applyBorder="1" applyAlignment="1">
      <alignment horizontal="center" vertical="center"/>
    </xf>
    <xf numFmtId="0" fontId="30" fillId="4" borderId="7" xfId="0" applyFont="1" applyFill="1" applyBorder="1" applyAlignment="1">
      <alignment horizontal="center" vertical="center"/>
    </xf>
    <xf numFmtId="178" fontId="30" fillId="4" borderId="12" xfId="0" applyNumberFormat="1" applyFont="1" applyFill="1" applyBorder="1" applyAlignment="1">
      <alignment horizontal="center" vertical="center"/>
    </xf>
    <xf numFmtId="178" fontId="30" fillId="4" borderId="75" xfId="0" applyNumberFormat="1" applyFont="1" applyFill="1" applyBorder="1" applyAlignment="1">
      <alignment horizontal="center" vertical="center"/>
    </xf>
    <xf numFmtId="178" fontId="30" fillId="4" borderId="13" xfId="0" applyNumberFormat="1" applyFont="1" applyFill="1" applyBorder="1" applyAlignment="1">
      <alignment horizontal="center" vertical="center"/>
    </xf>
    <xf numFmtId="0" fontId="30" fillId="9" borderId="2" xfId="0" applyFont="1" applyFill="1" applyBorder="1" applyAlignment="1" applyProtection="1">
      <alignment horizontal="left" vertical="center" wrapText="1"/>
      <protection locked="0"/>
    </xf>
    <xf numFmtId="0" fontId="27" fillId="2" borderId="43" xfId="0" applyFont="1" applyFill="1" applyBorder="1" applyAlignment="1">
      <alignment horizontal="center" vertical="center"/>
    </xf>
    <xf numFmtId="0" fontId="27" fillId="2" borderId="41" xfId="0" applyFont="1" applyFill="1" applyBorder="1" applyAlignment="1">
      <alignment horizontal="center" vertical="center"/>
    </xf>
    <xf numFmtId="0" fontId="27" fillId="2" borderId="31" xfId="0" applyFont="1" applyFill="1" applyBorder="1" applyAlignment="1">
      <alignment horizontal="center" vertical="center"/>
    </xf>
    <xf numFmtId="0" fontId="27" fillId="3" borderId="5" xfId="0" applyFont="1" applyFill="1" applyBorder="1" applyAlignment="1">
      <alignment horizontal="center" vertical="center"/>
    </xf>
    <xf numFmtId="0" fontId="27" fillId="3" borderId="7"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7" xfId="0" applyFont="1" applyFill="1" applyBorder="1" applyAlignment="1">
      <alignment horizontal="center" vertical="center"/>
    </xf>
    <xf numFmtId="0" fontId="58" fillId="2" borderId="26" xfId="0" applyFont="1" applyFill="1" applyBorder="1" applyAlignment="1">
      <alignment horizontal="center" vertical="center" wrapText="1"/>
    </xf>
    <xf numFmtId="0" fontId="58" fillId="2" borderId="24" xfId="0" applyFont="1" applyFill="1" applyBorder="1" applyAlignment="1">
      <alignment horizontal="center" vertical="center" wrapText="1"/>
    </xf>
    <xf numFmtId="0" fontId="58" fillId="2" borderId="25" xfId="0" applyFont="1" applyFill="1" applyBorder="1" applyAlignment="1">
      <alignment horizontal="center" vertical="center" wrapText="1"/>
    </xf>
    <xf numFmtId="195" fontId="58" fillId="0" borderId="0" xfId="0" applyNumberFormat="1" applyFont="1" applyAlignment="1" applyProtection="1">
      <alignment horizontal="left" vertical="center"/>
      <protection hidden="1"/>
    </xf>
    <xf numFmtId="0" fontId="58" fillId="2" borderId="26" xfId="0" applyFont="1" applyFill="1" applyBorder="1" applyAlignment="1">
      <alignment horizontal="center" vertical="center"/>
    </xf>
    <xf numFmtId="0" fontId="58"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5" xfId="0" applyFont="1" applyFill="1" applyBorder="1" applyAlignment="1">
      <alignment horizontal="center" vertical="center"/>
    </xf>
    <xf numFmtId="0" fontId="47" fillId="0" borderId="26" xfId="0" applyFont="1" applyBorder="1" applyAlignment="1">
      <alignment horizontal="center" vertical="center" wrapText="1"/>
    </xf>
    <xf numFmtId="0" fontId="47" fillId="0" borderId="24" xfId="0" applyFont="1" applyBorder="1" applyAlignment="1">
      <alignment horizontal="center" vertical="center"/>
    </xf>
    <xf numFmtId="0" fontId="47" fillId="0" borderId="25" xfId="0" applyFont="1" applyBorder="1" applyAlignment="1">
      <alignment horizontal="center" vertical="center"/>
    </xf>
    <xf numFmtId="0" fontId="30" fillId="0" borderId="26" xfId="0" applyFont="1" applyBorder="1" applyAlignment="1">
      <alignment horizontal="center" vertical="center"/>
    </xf>
    <xf numFmtId="0" fontId="30" fillId="0" borderId="24" xfId="0" applyFont="1" applyBorder="1" applyAlignment="1">
      <alignment horizontal="center" vertical="center"/>
    </xf>
    <xf numFmtId="0" fontId="30" fillId="0" borderId="25" xfId="0" applyFont="1" applyBorder="1" applyAlignment="1">
      <alignment horizontal="center" vertical="center"/>
    </xf>
    <xf numFmtId="0" fontId="30" fillId="0" borderId="1" xfId="0" applyFont="1" applyBorder="1" applyAlignment="1">
      <alignment horizontal="center" vertical="center"/>
    </xf>
    <xf numFmtId="0" fontId="30" fillId="0" borderId="6" xfId="0" applyFont="1" applyBorder="1" applyAlignment="1">
      <alignment horizontal="center" vertical="center"/>
    </xf>
    <xf numFmtId="0" fontId="30" fillId="0" borderId="7" xfId="0" applyFont="1" applyBorder="1" applyAlignment="1">
      <alignment horizontal="center" vertical="center"/>
    </xf>
    <xf numFmtId="0" fontId="30" fillId="0" borderId="5" xfId="0" applyFont="1" applyBorder="1" applyAlignment="1">
      <alignment horizontal="center" vertical="center" shrinkToFit="1"/>
    </xf>
    <xf numFmtId="0" fontId="30" fillId="0" borderId="7" xfId="0" applyFont="1" applyBorder="1" applyAlignment="1">
      <alignment horizontal="center" vertical="center" shrinkToFit="1"/>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26" xfId="0" applyFont="1" applyBorder="1" applyAlignment="1">
      <alignment horizontal="center" vertical="center"/>
    </xf>
    <xf numFmtId="0" fontId="27" fillId="0" borderId="24" xfId="0" applyFont="1" applyBorder="1" applyAlignment="1">
      <alignment horizontal="center" vertical="center"/>
    </xf>
    <xf numFmtId="0" fontId="27" fillId="0" borderId="25" xfId="0" applyFont="1" applyBorder="1" applyAlignment="1">
      <alignment horizontal="center" vertical="center"/>
    </xf>
    <xf numFmtId="0" fontId="40" fillId="0" borderId="26" xfId="0" applyFont="1" applyBorder="1" applyAlignment="1">
      <alignment horizontal="center" vertical="center" wrapText="1"/>
    </xf>
    <xf numFmtId="0" fontId="40" fillId="0" borderId="24" xfId="0" applyFont="1" applyBorder="1" applyAlignment="1">
      <alignment horizontal="center" vertical="center"/>
    </xf>
    <xf numFmtId="0" fontId="40" fillId="0" borderId="25" xfId="0" applyFont="1" applyBorder="1" applyAlignment="1">
      <alignment horizontal="center" vertical="center"/>
    </xf>
    <xf numFmtId="0" fontId="27" fillId="0" borderId="1" xfId="0" applyFont="1" applyBorder="1" applyAlignment="1">
      <alignment horizontal="center" vertical="center"/>
    </xf>
    <xf numFmtId="0" fontId="49" fillId="0" borderId="5" xfId="0" applyFont="1" applyBorder="1" applyAlignment="1">
      <alignment horizontal="center" vertical="center"/>
    </xf>
    <xf numFmtId="0" fontId="49" fillId="0" borderId="6" xfId="0" applyFont="1" applyBorder="1" applyAlignment="1">
      <alignment horizontal="center" vertical="center"/>
    </xf>
    <xf numFmtId="0" fontId="49" fillId="0" borderId="7" xfId="0" applyFont="1" applyBorder="1" applyAlignment="1">
      <alignment horizontal="center" vertical="center"/>
    </xf>
    <xf numFmtId="0" fontId="27" fillId="0" borderId="26" xfId="0" applyFont="1" applyBorder="1" applyAlignment="1">
      <alignment horizontal="center" vertical="center" wrapText="1"/>
    </xf>
    <xf numFmtId="0" fontId="30" fillId="0" borderId="26" xfId="0" applyFont="1" applyBorder="1" applyAlignment="1">
      <alignment horizontal="center" vertical="center" wrapText="1"/>
    </xf>
    <xf numFmtId="0" fontId="27" fillId="0" borderId="5" xfId="0" applyFont="1" applyBorder="1" applyAlignment="1">
      <alignment horizontal="center" vertical="center" shrinkToFit="1"/>
    </xf>
    <xf numFmtId="0" fontId="27" fillId="0" borderId="7" xfId="0" applyFont="1" applyBorder="1" applyAlignment="1">
      <alignment horizontal="center" vertical="center" shrinkToFit="1"/>
    </xf>
    <xf numFmtId="0" fontId="30" fillId="0" borderId="24" xfId="0" applyFont="1" applyBorder="1" applyAlignment="1">
      <alignment horizontal="left" vertical="top" wrapText="1"/>
    </xf>
    <xf numFmtId="0" fontId="30" fillId="2" borderId="1" xfId="0" applyFont="1" applyFill="1" applyBorder="1" applyAlignment="1">
      <alignment horizontal="center" vertical="center" wrapText="1"/>
    </xf>
    <xf numFmtId="0" fontId="30" fillId="2" borderId="1" xfId="0" applyFont="1" applyFill="1" applyBorder="1" applyAlignment="1">
      <alignment horizontal="center" vertical="center"/>
    </xf>
    <xf numFmtId="0" fontId="30" fillId="3" borderId="26" xfId="0" applyFont="1" applyFill="1" applyBorder="1" applyAlignment="1">
      <alignment horizontal="left" vertical="top" wrapText="1"/>
    </xf>
    <xf numFmtId="0" fontId="30" fillId="3" borderId="24" xfId="0" applyFont="1" applyFill="1" applyBorder="1" applyAlignment="1">
      <alignment horizontal="left" vertical="top" wrapText="1"/>
    </xf>
    <xf numFmtId="0" fontId="30" fillId="3" borderId="25" xfId="0" applyFont="1" applyFill="1" applyBorder="1" applyAlignment="1">
      <alignment horizontal="left" vertical="top" wrapText="1"/>
    </xf>
    <xf numFmtId="0" fontId="3" fillId="0" borderId="0" xfId="0" applyFont="1" applyAlignment="1">
      <alignment horizontal="left" vertical="center"/>
    </xf>
    <xf numFmtId="0" fontId="30" fillId="6" borderId="26" xfId="0" applyFont="1" applyFill="1"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29" fillId="7" borderId="26" xfId="0" applyFont="1" applyFill="1" applyBorder="1" applyAlignment="1">
      <alignment horizontal="left" vertical="center" wrapText="1"/>
    </xf>
    <xf numFmtId="0" fontId="43" fillId="0" borderId="24" xfId="0" applyFont="1" applyBorder="1" applyAlignment="1">
      <alignment horizontal="left" vertical="center" wrapText="1"/>
    </xf>
    <xf numFmtId="0" fontId="43" fillId="0" borderId="25" xfId="0" applyFont="1" applyBorder="1" applyAlignment="1">
      <alignment horizontal="left" vertical="center" wrapText="1"/>
    </xf>
    <xf numFmtId="0" fontId="30" fillId="4" borderId="26" xfId="0" applyFont="1" applyFill="1" applyBorder="1" applyAlignment="1">
      <alignment vertical="center" wrapText="1"/>
    </xf>
    <xf numFmtId="0" fontId="46" fillId="0" borderId="24" xfId="0" applyFont="1" applyBorder="1" applyAlignment="1">
      <alignment vertical="center" wrapText="1"/>
    </xf>
    <xf numFmtId="0" fontId="46" fillId="0" borderId="25" xfId="0" applyFont="1" applyBorder="1" applyAlignment="1">
      <alignment vertical="center" wrapText="1"/>
    </xf>
    <xf numFmtId="0" fontId="30" fillId="0" borderId="24" xfId="0" applyFont="1" applyBorder="1" applyAlignment="1">
      <alignment vertical="center" wrapText="1"/>
    </xf>
    <xf numFmtId="0" fontId="30" fillId="0" borderId="25" xfId="0" applyFont="1" applyBorder="1" applyAlignment="1">
      <alignment vertical="center" wrapText="1"/>
    </xf>
    <xf numFmtId="0" fontId="30" fillId="4" borderId="24" xfId="0" applyFont="1" applyFill="1" applyBorder="1" applyAlignment="1">
      <alignment horizontal="left" vertical="top" wrapText="1"/>
    </xf>
    <xf numFmtId="0" fontId="0" fillId="0" borderId="24" xfId="0" applyBorder="1" applyAlignment="1">
      <alignment vertical="center" wrapText="1"/>
    </xf>
    <xf numFmtId="0" fontId="0" fillId="0" borderId="25" xfId="0" applyBorder="1" applyAlignment="1">
      <alignment vertical="center" wrapText="1"/>
    </xf>
    <xf numFmtId="0" fontId="47" fillId="5" borderId="26" xfId="0" applyFont="1" applyFill="1" applyBorder="1" applyAlignment="1">
      <alignment vertical="top" wrapText="1"/>
    </xf>
    <xf numFmtId="0" fontId="48" fillId="0" borderId="24" xfId="0" applyFont="1" applyBorder="1" applyAlignment="1">
      <alignment vertical="top" wrapText="1"/>
    </xf>
    <xf numFmtId="0" fontId="48" fillId="0" borderId="25" xfId="0" applyFont="1" applyBorder="1" applyAlignment="1">
      <alignment vertical="top" wrapText="1"/>
    </xf>
    <xf numFmtId="0" fontId="30" fillId="5" borderId="26" xfId="0" applyFont="1" applyFill="1" applyBorder="1" applyAlignment="1">
      <alignment vertical="top" wrapText="1"/>
    </xf>
    <xf numFmtId="0" fontId="0" fillId="0" borderId="24" xfId="0" applyBorder="1" applyAlignment="1">
      <alignment vertical="top" wrapText="1"/>
    </xf>
    <xf numFmtId="0" fontId="44" fillId="5" borderId="24" xfId="0" applyFont="1" applyFill="1" applyBorder="1" applyAlignment="1">
      <alignment horizontal="left" vertical="top" wrapText="1"/>
    </xf>
    <xf numFmtId="0" fontId="48" fillId="0" borderId="25" xfId="0" applyFont="1" applyBorder="1" applyAlignment="1">
      <alignment vertical="top"/>
    </xf>
    <xf numFmtId="0" fontId="27" fillId="5" borderId="24" xfId="0" applyFont="1" applyFill="1" applyBorder="1" applyAlignment="1">
      <alignment vertical="top" wrapText="1"/>
    </xf>
    <xf numFmtId="0" fontId="27" fillId="5" borderId="25" xfId="0" applyFont="1" applyFill="1" applyBorder="1" applyAlignment="1">
      <alignment vertical="top" wrapText="1"/>
    </xf>
    <xf numFmtId="0" fontId="51" fillId="0" borderId="103" xfId="2" applyFont="1" applyBorder="1" applyAlignment="1">
      <alignment horizontal="center" vertical="center"/>
    </xf>
    <xf numFmtId="0" fontId="51" fillId="0" borderId="108" xfId="2" applyFont="1" applyBorder="1" applyAlignment="1">
      <alignment horizontal="center" vertical="center"/>
    </xf>
  </cellXfs>
  <cellStyles count="4">
    <cellStyle name="桁区切り" xfId="1" builtinId="6"/>
    <cellStyle name="標準" xfId="0" builtinId="0"/>
    <cellStyle name="標準 2" xfId="2" xr:uid="{00000000-0005-0000-0000-000002000000}"/>
    <cellStyle name="標準 3" xfId="3" xr:uid="{00000000-0005-0000-0000-000003000000}"/>
  </cellStyles>
  <dxfs count="6">
    <dxf>
      <font>
        <b/>
        <i val="0"/>
        <color rgb="FFFF0000"/>
      </font>
      <fill>
        <patternFill>
          <bgColor rgb="FFFFFF00"/>
        </patternFill>
      </fill>
    </dxf>
    <dxf>
      <font>
        <b/>
        <i val="0"/>
        <color rgb="FFFF0000"/>
      </font>
    </dxf>
    <dxf>
      <numFmt numFmtId="196" formatCode=";;;"/>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2009775</xdr:colOff>
      <xdr:row>9</xdr:row>
      <xdr:rowOff>209550</xdr:rowOff>
    </xdr:from>
    <xdr:to>
      <xdr:col>24</xdr:col>
      <xdr:colOff>295275</xdr:colOff>
      <xdr:row>11</xdr:row>
      <xdr:rowOff>200025</xdr:rowOff>
    </xdr:to>
    <xdr:sp macro="" textlink="">
      <xdr:nvSpPr>
        <xdr:cNvPr id="2" name="テキスト ボックス 1">
          <a:extLst>
            <a:ext uri="{FF2B5EF4-FFF2-40B4-BE49-F238E27FC236}">
              <a16:creationId xmlns:a16="http://schemas.microsoft.com/office/drawing/2014/main" id="{5257F965-74A4-4B85-9C72-21586DC7E5D2}"/>
            </a:ext>
          </a:extLst>
        </xdr:cNvPr>
        <xdr:cNvSpPr txBox="1"/>
      </xdr:nvSpPr>
      <xdr:spPr>
        <a:xfrm>
          <a:off x="13058775" y="2352675"/>
          <a:ext cx="1790700" cy="5238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　載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pageSetUpPr fitToPage="1"/>
  </sheetPr>
  <dimension ref="A1:VH94"/>
  <sheetViews>
    <sheetView tabSelected="1" zoomScaleNormal="100" zoomScaleSheetLayoutView="100" workbookViewId="0"/>
  </sheetViews>
  <sheetFormatPr defaultRowHeight="14.1" customHeight="1"/>
  <cols>
    <col min="1" max="45" width="4.125" style="66" customWidth="1"/>
    <col min="46" max="48" width="3.125" style="66" customWidth="1"/>
    <col min="49" max="50" width="18.625" style="66" customWidth="1"/>
    <col min="51" max="51" width="9" style="66" hidden="1" customWidth="1"/>
    <col min="52" max="261" width="9" style="66"/>
    <col min="262" max="262" width="4.5" style="66" customWidth="1"/>
    <col min="263" max="265" width="6.5" style="66" customWidth="1"/>
    <col min="266" max="267" width="10.625" style="66" customWidth="1"/>
    <col min="268" max="270" width="8.75" style="66" customWidth="1"/>
    <col min="271" max="301" width="4.125" style="66" customWidth="1"/>
    <col min="302" max="304" width="3.125" style="66" customWidth="1"/>
    <col min="305" max="517" width="9" style="66"/>
    <col min="518" max="518" width="4.5" style="66" customWidth="1"/>
    <col min="519" max="521" width="6.5" style="66" customWidth="1"/>
    <col min="522" max="523" width="10.625" style="66" customWidth="1"/>
    <col min="524" max="526" width="8.75" style="66" customWidth="1"/>
    <col min="527" max="557" width="4.125" style="66" customWidth="1"/>
    <col min="558" max="560" width="3.125" style="66" customWidth="1"/>
    <col min="561" max="16384" width="9" style="66"/>
  </cols>
  <sheetData>
    <row r="1" spans="1:580" ht="14.1" customHeight="1">
      <c r="A1" s="467" t="s">
        <v>440</v>
      </c>
      <c r="B1" s="64"/>
      <c r="C1" s="64"/>
      <c r="D1" s="64"/>
      <c r="E1" s="64"/>
      <c r="F1" s="64"/>
      <c r="G1" s="64"/>
      <c r="H1" s="64"/>
      <c r="I1" s="64"/>
      <c r="J1" s="64"/>
      <c r="K1" s="65"/>
      <c r="L1" s="754" t="s">
        <v>95</v>
      </c>
      <c r="M1" s="754"/>
      <c r="N1" s="754"/>
      <c r="O1" s="754"/>
      <c r="P1" s="754"/>
      <c r="Q1" s="754"/>
      <c r="R1" s="754"/>
      <c r="S1" s="754"/>
      <c r="T1" s="754"/>
      <c r="U1" s="754"/>
      <c r="V1" s="754"/>
      <c r="W1" s="754"/>
      <c r="X1" s="754"/>
      <c r="Y1" s="754"/>
      <c r="Z1" s="754"/>
      <c r="AA1" s="754"/>
      <c r="AB1" s="754"/>
      <c r="AC1" s="754"/>
      <c r="AD1" s="65"/>
      <c r="AE1" s="64"/>
      <c r="AF1" s="64"/>
      <c r="AG1" s="64"/>
      <c r="AH1" s="64"/>
      <c r="AI1" s="64"/>
      <c r="AJ1" s="64"/>
      <c r="AK1" s="64"/>
      <c r="AL1" s="721" t="s">
        <v>173</v>
      </c>
      <c r="AM1" s="721"/>
      <c r="AN1" s="721"/>
      <c r="AO1" s="721"/>
      <c r="AP1" s="721"/>
      <c r="AQ1" s="721"/>
      <c r="AR1" s="721"/>
      <c r="AS1" s="721"/>
      <c r="AW1" s="442" t="s">
        <v>365</v>
      </c>
      <c r="AX1" s="442"/>
      <c r="AY1" s="490"/>
      <c r="AZ1" s="442"/>
      <c r="BA1" s="442"/>
      <c r="BB1" s="443"/>
      <c r="BC1" s="443"/>
      <c r="BD1" s="443"/>
    </row>
    <row r="2" spans="1:580" ht="14.1" customHeight="1">
      <c r="A2" s="64"/>
      <c r="B2" s="64"/>
      <c r="C2" s="64"/>
      <c r="D2" s="64"/>
      <c r="E2" s="64"/>
      <c r="F2" s="64"/>
      <c r="G2" s="64"/>
      <c r="H2" s="64"/>
      <c r="I2" s="64"/>
      <c r="K2" s="65"/>
      <c r="L2" s="754"/>
      <c r="M2" s="754"/>
      <c r="N2" s="754"/>
      <c r="O2" s="754"/>
      <c r="P2" s="754"/>
      <c r="Q2" s="754"/>
      <c r="R2" s="754"/>
      <c r="S2" s="754"/>
      <c r="T2" s="754"/>
      <c r="U2" s="754"/>
      <c r="V2" s="754"/>
      <c r="W2" s="754"/>
      <c r="X2" s="754"/>
      <c r="Y2" s="754"/>
      <c r="Z2" s="754"/>
      <c r="AA2" s="754"/>
      <c r="AB2" s="754"/>
      <c r="AC2" s="754"/>
      <c r="AD2" s="65"/>
      <c r="AE2" s="65"/>
      <c r="AF2" s="64"/>
      <c r="AG2" s="64"/>
      <c r="AH2" s="64"/>
      <c r="AI2" s="64"/>
      <c r="AJ2" s="64"/>
      <c r="AK2" s="64"/>
      <c r="AL2" s="63"/>
      <c r="AM2" s="63"/>
      <c r="AN2" s="63"/>
      <c r="AO2" s="63"/>
      <c r="AP2" s="63"/>
      <c r="AQ2" s="63"/>
      <c r="AR2" s="63"/>
      <c r="AS2" s="63"/>
      <c r="AT2" s="67"/>
      <c r="AW2" s="444">
        <v>45627</v>
      </c>
      <c r="AX2" s="442"/>
      <c r="AY2" s="442"/>
      <c r="AZ2" s="442"/>
      <c r="BA2" s="442"/>
      <c r="BB2" s="443"/>
      <c r="BC2" s="443"/>
      <c r="BD2" s="443"/>
    </row>
    <row r="3" spans="1:580" ht="14.1" customHeight="1">
      <c r="A3" s="64"/>
      <c r="B3" s="64"/>
      <c r="C3" s="64"/>
      <c r="D3" s="64"/>
      <c r="E3" s="64"/>
      <c r="F3" s="64"/>
      <c r="G3" s="68"/>
      <c r="H3" s="68"/>
      <c r="I3" s="68"/>
      <c r="J3" s="68"/>
      <c r="K3" s="68"/>
      <c r="L3" s="68"/>
      <c r="M3" s="68"/>
      <c r="N3" s="68"/>
      <c r="O3" s="68"/>
      <c r="P3" s="68"/>
      <c r="Q3" s="68"/>
      <c r="R3" s="68"/>
      <c r="S3" s="68"/>
      <c r="T3" s="68"/>
      <c r="U3" s="68"/>
      <c r="V3" s="68"/>
      <c r="W3" s="68"/>
      <c r="X3" s="68"/>
      <c r="Y3" s="68"/>
      <c r="Z3" s="68"/>
      <c r="AA3" s="68"/>
      <c r="AB3" s="68"/>
      <c r="AC3" s="68"/>
      <c r="AD3" s="68"/>
      <c r="AE3" s="65"/>
      <c r="AF3" s="64"/>
      <c r="AG3" s="64"/>
      <c r="AH3" s="64"/>
      <c r="AI3" s="64"/>
      <c r="AJ3" s="64"/>
      <c r="AK3" s="64"/>
      <c r="AL3" s="63"/>
      <c r="AM3" s="63"/>
      <c r="AN3" s="63"/>
      <c r="AO3" s="63"/>
      <c r="AP3" s="63"/>
      <c r="AQ3" s="63"/>
      <c r="AR3" s="63"/>
      <c r="AS3" s="69" t="s">
        <v>96</v>
      </c>
      <c r="AT3" s="67"/>
      <c r="AW3" s="442" t="s">
        <v>366</v>
      </c>
      <c r="AX3" s="442"/>
      <c r="AY3" s="442"/>
      <c r="AZ3" s="442"/>
      <c r="BA3" s="442"/>
      <c r="BB3" s="443"/>
      <c r="BC3" s="443"/>
      <c r="BD3" s="443"/>
    </row>
    <row r="4" spans="1:580" s="73" customFormat="1" ht="14.1" customHeight="1">
      <c r="A4" s="70"/>
      <c r="B4" s="70"/>
      <c r="C4" s="70"/>
      <c r="D4" s="70"/>
      <c r="E4" s="70"/>
      <c r="F4" s="70"/>
      <c r="G4" s="71"/>
      <c r="H4" s="71"/>
      <c r="I4" s="71"/>
      <c r="J4" s="70"/>
      <c r="K4" s="70"/>
      <c r="L4" s="70"/>
      <c r="M4" s="70"/>
      <c r="N4" s="70"/>
      <c r="O4" s="70"/>
      <c r="P4" s="70"/>
      <c r="Q4" s="70"/>
      <c r="R4" s="70"/>
      <c r="S4" s="70"/>
      <c r="T4" s="70"/>
      <c r="U4" s="70"/>
      <c r="V4" s="72"/>
      <c r="W4" s="72"/>
      <c r="X4" s="72"/>
      <c r="Y4" s="72"/>
      <c r="Z4" s="72"/>
      <c r="AA4" s="72"/>
      <c r="AB4" s="72"/>
      <c r="AC4" s="72"/>
      <c r="AD4" s="31" t="s">
        <v>206</v>
      </c>
      <c r="AE4" s="72"/>
      <c r="AF4" s="72"/>
      <c r="AH4" s="72"/>
      <c r="AI4" s="72"/>
      <c r="AJ4" s="72"/>
      <c r="AK4" s="72"/>
      <c r="AL4" s="72"/>
      <c r="AM4" s="70"/>
      <c r="AN4" s="70"/>
      <c r="AO4" s="70"/>
      <c r="AP4" s="70"/>
      <c r="AQ4" s="70"/>
      <c r="AR4" s="70"/>
      <c r="AS4" s="70"/>
      <c r="AT4" s="74"/>
      <c r="AW4" s="444">
        <v>45747</v>
      </c>
      <c r="AX4" s="442"/>
      <c r="AY4" s="445">
        <f>AW4+1</f>
        <v>45748</v>
      </c>
      <c r="AZ4" s="442"/>
      <c r="BA4" s="442"/>
      <c r="BB4" s="446"/>
      <c r="BC4" s="446"/>
      <c r="BD4" s="446"/>
    </row>
    <row r="5" spans="1:580" s="73" customFormat="1" ht="14.1" customHeight="1">
      <c r="A5" s="373"/>
      <c r="B5" s="373"/>
      <c r="C5" s="373"/>
      <c r="D5" s="373"/>
      <c r="E5" s="373"/>
      <c r="F5" s="373"/>
      <c r="G5" s="72"/>
      <c r="H5" s="72"/>
      <c r="I5" s="72"/>
      <c r="J5" s="72"/>
      <c r="K5" s="72"/>
      <c r="L5" s="72"/>
      <c r="M5" s="536" t="s">
        <v>97</v>
      </c>
      <c r="N5" s="535"/>
      <c r="O5" s="24" t="s">
        <v>202</v>
      </c>
      <c r="P5" s="722" t="s">
        <v>98</v>
      </c>
      <c r="Q5" s="534"/>
      <c r="R5" s="535"/>
      <c r="S5" s="24"/>
      <c r="T5" s="723" t="s">
        <v>99</v>
      </c>
      <c r="U5" s="724"/>
      <c r="V5" s="724"/>
      <c r="W5" s="724"/>
      <c r="X5" s="72"/>
      <c r="Y5" s="72"/>
      <c r="Z5" s="72"/>
      <c r="AA5" s="684" t="s">
        <v>199</v>
      </c>
      <c r="AB5" s="685"/>
      <c r="AC5" s="72"/>
      <c r="AD5" s="676" t="s">
        <v>88</v>
      </c>
      <c r="AE5" s="677"/>
      <c r="AF5" s="72"/>
      <c r="AG5" s="680" t="s">
        <v>166</v>
      </c>
      <c r="AH5" s="681"/>
      <c r="AI5" s="72"/>
      <c r="AJ5" s="682" t="s">
        <v>200</v>
      </c>
      <c r="AK5" s="683"/>
      <c r="AL5" s="72"/>
      <c r="AM5" s="70"/>
      <c r="AN5" s="70"/>
      <c r="AO5" s="686" t="s">
        <v>430</v>
      </c>
      <c r="AP5" s="686"/>
      <c r="AQ5" s="686"/>
      <c r="AR5" s="614" t="s">
        <v>100</v>
      </c>
      <c r="AS5" s="614"/>
      <c r="AT5" s="74"/>
      <c r="AW5" s="446"/>
      <c r="AX5" s="442"/>
      <c r="AY5" s="442"/>
      <c r="AZ5" s="442"/>
      <c r="BA5" s="442"/>
      <c r="BB5" s="446"/>
      <c r="BC5" s="446"/>
      <c r="BD5" s="446"/>
      <c r="BE5" s="446"/>
      <c r="BF5" s="446"/>
      <c r="BG5" s="446"/>
      <c r="BH5" s="446"/>
      <c r="BI5" s="446"/>
      <c r="BJ5" s="446"/>
      <c r="BK5" s="446"/>
      <c r="BL5" s="446"/>
      <c r="BM5" s="446"/>
      <c r="BN5" s="446"/>
      <c r="BO5" s="446"/>
      <c r="BP5" s="446"/>
      <c r="BQ5" s="446"/>
      <c r="BR5" s="446"/>
      <c r="BS5" s="446"/>
      <c r="BT5" s="446"/>
      <c r="BU5" s="446"/>
      <c r="BV5" s="446"/>
      <c r="BW5" s="446"/>
      <c r="BX5" s="446"/>
      <c r="BY5" s="446"/>
      <c r="BZ5" s="446"/>
      <c r="CA5" s="446"/>
      <c r="CB5" s="446"/>
      <c r="CC5" s="446"/>
      <c r="CD5" s="446"/>
      <c r="CE5" s="446"/>
      <c r="CF5" s="446"/>
      <c r="CG5" s="446"/>
      <c r="CH5" s="446"/>
      <c r="CI5" s="446"/>
      <c r="CJ5" s="446"/>
      <c r="CK5" s="446"/>
      <c r="CL5" s="446"/>
      <c r="CM5" s="446"/>
      <c r="CN5" s="446"/>
      <c r="CO5" s="446"/>
      <c r="CP5" s="446"/>
      <c r="CQ5" s="446"/>
      <c r="CR5" s="446"/>
      <c r="CS5" s="446"/>
      <c r="CT5" s="446"/>
      <c r="CU5" s="446"/>
      <c r="CV5" s="446"/>
      <c r="CW5" s="446"/>
      <c r="CX5" s="446"/>
      <c r="CY5" s="446"/>
      <c r="CZ5" s="446"/>
      <c r="DA5" s="446"/>
      <c r="DB5" s="446"/>
      <c r="DC5" s="446"/>
      <c r="DD5" s="446"/>
      <c r="DE5" s="446"/>
      <c r="DF5" s="446"/>
      <c r="DG5" s="446"/>
      <c r="DH5" s="446"/>
      <c r="DI5" s="446"/>
      <c r="DJ5" s="446"/>
      <c r="DK5" s="446"/>
      <c r="DL5" s="446"/>
      <c r="DM5" s="446"/>
      <c r="DN5" s="446"/>
      <c r="DO5" s="446"/>
      <c r="DP5" s="446"/>
      <c r="DQ5" s="446"/>
      <c r="DR5" s="446"/>
      <c r="DS5" s="446"/>
      <c r="DT5" s="446"/>
      <c r="DU5" s="446"/>
      <c r="DV5" s="446"/>
      <c r="DW5" s="446"/>
      <c r="DX5" s="446"/>
      <c r="DY5" s="446"/>
      <c r="DZ5" s="446"/>
      <c r="EA5" s="446"/>
      <c r="EB5" s="446"/>
      <c r="EC5" s="446"/>
      <c r="ED5" s="446"/>
      <c r="EE5" s="446"/>
      <c r="EF5" s="446"/>
      <c r="EG5" s="446"/>
      <c r="EH5" s="446"/>
      <c r="EI5" s="446"/>
      <c r="EJ5" s="446"/>
      <c r="EK5" s="446"/>
      <c r="EL5" s="446"/>
      <c r="EM5" s="446"/>
      <c r="EN5" s="446"/>
      <c r="EO5" s="446"/>
      <c r="EP5" s="446"/>
      <c r="EQ5" s="446"/>
      <c r="ER5" s="446"/>
      <c r="ES5" s="446"/>
      <c r="ET5" s="446"/>
      <c r="EU5" s="446"/>
      <c r="EV5" s="446"/>
      <c r="EW5" s="446"/>
      <c r="EX5" s="446"/>
      <c r="EY5" s="446"/>
      <c r="EZ5" s="446"/>
      <c r="FA5" s="446"/>
      <c r="FB5" s="446"/>
      <c r="FC5" s="446"/>
      <c r="FD5" s="446"/>
      <c r="FE5" s="446"/>
      <c r="FF5" s="446"/>
      <c r="FG5" s="446"/>
      <c r="FH5" s="446"/>
      <c r="FI5" s="446"/>
      <c r="FJ5" s="446"/>
      <c r="FK5" s="446"/>
      <c r="FL5" s="446"/>
      <c r="FM5" s="446"/>
      <c r="FN5" s="446"/>
      <c r="FO5" s="446"/>
      <c r="FP5" s="446"/>
      <c r="FQ5" s="446"/>
      <c r="FR5" s="446"/>
      <c r="FS5" s="446"/>
      <c r="FT5" s="446"/>
      <c r="FU5" s="446"/>
      <c r="FV5" s="446"/>
      <c r="FW5" s="446"/>
      <c r="FX5" s="446"/>
      <c r="FY5" s="446"/>
      <c r="FZ5" s="446"/>
      <c r="GA5" s="446"/>
      <c r="GB5" s="446"/>
      <c r="GC5" s="446"/>
      <c r="GD5" s="446"/>
      <c r="GE5" s="446"/>
      <c r="GF5" s="446"/>
      <c r="GG5" s="446"/>
      <c r="GH5" s="446"/>
      <c r="GI5" s="446"/>
      <c r="GJ5" s="446"/>
      <c r="GK5" s="446"/>
      <c r="GL5" s="446"/>
      <c r="GM5" s="446"/>
      <c r="GN5" s="446"/>
      <c r="GO5" s="446"/>
      <c r="GP5" s="446"/>
      <c r="GQ5" s="446"/>
      <c r="GR5" s="446"/>
      <c r="GS5" s="446"/>
      <c r="GT5" s="446"/>
      <c r="GU5" s="446"/>
      <c r="GV5" s="446"/>
      <c r="GW5" s="446"/>
      <c r="GX5" s="446"/>
      <c r="GY5" s="446"/>
      <c r="GZ5" s="446"/>
      <c r="HA5" s="446"/>
      <c r="HB5" s="446"/>
      <c r="HC5" s="446"/>
      <c r="HD5" s="446"/>
      <c r="HE5" s="446"/>
      <c r="HF5" s="446"/>
      <c r="HG5" s="446"/>
      <c r="HH5" s="446"/>
      <c r="HI5" s="446"/>
      <c r="HJ5" s="446"/>
      <c r="HK5" s="446"/>
      <c r="HL5" s="446"/>
      <c r="HM5" s="446"/>
      <c r="HN5" s="446"/>
      <c r="HO5" s="446"/>
      <c r="HP5" s="446"/>
      <c r="HQ5" s="446"/>
      <c r="HR5" s="446"/>
      <c r="HS5" s="446"/>
      <c r="HT5" s="446"/>
      <c r="HU5" s="446"/>
      <c r="HV5" s="446"/>
      <c r="HW5" s="446"/>
      <c r="HX5" s="446"/>
      <c r="HY5" s="446"/>
      <c r="HZ5" s="446"/>
      <c r="IA5" s="446"/>
      <c r="IB5" s="446"/>
      <c r="IC5" s="446"/>
      <c r="ID5" s="446"/>
      <c r="IE5" s="446"/>
      <c r="IF5" s="446"/>
      <c r="IG5" s="446"/>
      <c r="IH5" s="446"/>
      <c r="II5" s="446"/>
      <c r="IJ5" s="446"/>
      <c r="IK5" s="446"/>
      <c r="IL5" s="446"/>
      <c r="IM5" s="446"/>
      <c r="IN5" s="446"/>
      <c r="IO5" s="446"/>
      <c r="IP5" s="446"/>
      <c r="IQ5" s="446"/>
      <c r="IR5" s="446"/>
      <c r="IS5" s="446"/>
      <c r="IT5" s="446"/>
      <c r="IU5" s="446"/>
      <c r="IV5" s="446"/>
      <c r="IW5" s="446"/>
      <c r="IX5" s="446"/>
      <c r="IY5" s="446"/>
      <c r="IZ5" s="446"/>
      <c r="JA5" s="446"/>
      <c r="JB5" s="446"/>
      <c r="JC5" s="446"/>
      <c r="JD5" s="446"/>
      <c r="JE5" s="446"/>
      <c r="JF5" s="446"/>
      <c r="JG5" s="446"/>
      <c r="JH5" s="446"/>
      <c r="JI5" s="446"/>
      <c r="JJ5" s="446"/>
      <c r="JK5" s="446"/>
      <c r="JL5" s="446"/>
      <c r="JM5" s="446"/>
      <c r="JN5" s="446"/>
      <c r="JO5" s="446"/>
      <c r="JP5" s="446"/>
      <c r="JQ5" s="446"/>
      <c r="JR5" s="446"/>
      <c r="JS5" s="446"/>
      <c r="JT5" s="446"/>
      <c r="JU5" s="446"/>
      <c r="JV5" s="446"/>
      <c r="JW5" s="446"/>
      <c r="JX5" s="446"/>
      <c r="JY5" s="446"/>
      <c r="JZ5" s="446"/>
      <c r="KA5" s="446"/>
      <c r="KB5" s="446"/>
      <c r="KC5" s="446"/>
      <c r="KD5" s="446"/>
      <c r="KE5" s="446"/>
      <c r="KF5" s="446"/>
      <c r="KG5" s="446"/>
      <c r="KH5" s="446"/>
      <c r="KI5" s="446"/>
      <c r="KJ5" s="446"/>
      <c r="KK5" s="446"/>
      <c r="KL5" s="446"/>
      <c r="KM5" s="446"/>
      <c r="KN5" s="446"/>
      <c r="KO5" s="446"/>
      <c r="KP5" s="446"/>
      <c r="KQ5" s="446"/>
      <c r="KR5" s="446"/>
      <c r="KS5" s="446"/>
      <c r="KT5" s="446"/>
      <c r="KU5" s="446"/>
      <c r="KV5" s="446"/>
      <c r="KW5" s="446"/>
      <c r="KX5" s="446"/>
      <c r="KY5" s="446"/>
      <c r="KZ5" s="446"/>
      <c r="LA5" s="446"/>
      <c r="LB5" s="446"/>
      <c r="LC5" s="446"/>
      <c r="LD5" s="446"/>
      <c r="LE5" s="446"/>
      <c r="LF5" s="446"/>
      <c r="LG5" s="446"/>
      <c r="LH5" s="446"/>
      <c r="LI5" s="446"/>
      <c r="LJ5" s="446"/>
      <c r="LK5" s="446"/>
      <c r="LL5" s="446"/>
      <c r="LM5" s="446"/>
      <c r="LN5" s="446"/>
      <c r="LO5" s="446"/>
      <c r="LP5" s="446"/>
      <c r="LQ5" s="446"/>
      <c r="LR5" s="446"/>
      <c r="LS5" s="446"/>
      <c r="LT5" s="446"/>
      <c r="LU5" s="446"/>
      <c r="LV5" s="446"/>
      <c r="LW5" s="446"/>
      <c r="LX5" s="446"/>
      <c r="LY5" s="446"/>
      <c r="LZ5" s="446"/>
      <c r="MA5" s="446"/>
      <c r="MB5" s="446"/>
      <c r="MC5" s="446"/>
      <c r="MD5" s="446"/>
      <c r="ME5" s="446"/>
      <c r="MF5" s="446"/>
      <c r="MG5" s="446"/>
      <c r="MH5" s="446"/>
      <c r="MI5" s="446"/>
      <c r="MJ5" s="446"/>
      <c r="MK5" s="446"/>
      <c r="ML5" s="446"/>
      <c r="MM5" s="446"/>
      <c r="MN5" s="446"/>
      <c r="MO5" s="446"/>
      <c r="MP5" s="446"/>
      <c r="MQ5" s="446"/>
      <c r="MR5" s="446"/>
      <c r="MS5" s="446"/>
      <c r="MT5" s="446"/>
      <c r="MU5" s="446"/>
      <c r="MV5" s="446"/>
      <c r="MW5" s="446"/>
      <c r="MX5" s="446"/>
      <c r="MY5" s="446"/>
      <c r="MZ5" s="446"/>
      <c r="NA5" s="446"/>
      <c r="NB5" s="446"/>
      <c r="NC5" s="446"/>
      <c r="ND5" s="446"/>
      <c r="NE5" s="446"/>
      <c r="NF5" s="446"/>
      <c r="NG5" s="446"/>
      <c r="NH5" s="446"/>
      <c r="NI5" s="446"/>
      <c r="NJ5" s="446"/>
      <c r="NK5" s="446"/>
      <c r="NL5" s="446"/>
      <c r="NM5" s="446"/>
      <c r="NN5" s="446"/>
      <c r="NO5" s="446"/>
      <c r="NP5" s="446"/>
      <c r="NQ5" s="446"/>
      <c r="NR5" s="446"/>
      <c r="NS5" s="446"/>
      <c r="NT5" s="446"/>
      <c r="NU5" s="446"/>
      <c r="NV5" s="446"/>
      <c r="NW5" s="446"/>
      <c r="NX5" s="446"/>
      <c r="NY5" s="446"/>
      <c r="NZ5" s="446"/>
      <c r="OA5" s="446"/>
      <c r="OB5" s="446"/>
      <c r="OC5" s="446"/>
      <c r="OD5" s="446"/>
      <c r="OE5" s="446"/>
      <c r="OF5" s="446"/>
      <c r="OG5" s="446"/>
      <c r="OH5" s="446"/>
      <c r="OI5" s="446"/>
      <c r="OJ5" s="446"/>
      <c r="OK5" s="446"/>
      <c r="OL5" s="446"/>
      <c r="OM5" s="446"/>
      <c r="ON5" s="446"/>
      <c r="OO5" s="446"/>
      <c r="OP5" s="446"/>
      <c r="OQ5" s="446"/>
      <c r="OR5" s="446"/>
      <c r="OS5" s="446"/>
      <c r="OT5" s="446"/>
      <c r="OU5" s="446"/>
      <c r="OV5" s="446"/>
      <c r="OW5" s="446"/>
      <c r="OX5" s="446"/>
      <c r="OY5" s="446"/>
      <c r="OZ5" s="446"/>
      <c r="PA5" s="446"/>
      <c r="PB5" s="446"/>
      <c r="PC5" s="446"/>
      <c r="PD5" s="446"/>
      <c r="PE5" s="446"/>
      <c r="PF5" s="446"/>
      <c r="PG5" s="446"/>
      <c r="PH5" s="446"/>
      <c r="PI5" s="446"/>
      <c r="PJ5" s="446"/>
      <c r="PK5" s="446"/>
      <c r="PL5" s="446"/>
      <c r="PM5" s="446"/>
      <c r="PN5" s="446"/>
      <c r="PO5" s="446"/>
      <c r="PP5" s="446"/>
      <c r="PQ5" s="446"/>
      <c r="PR5" s="446"/>
      <c r="PS5" s="446"/>
      <c r="PT5" s="446"/>
      <c r="PU5" s="446"/>
      <c r="PV5" s="446"/>
      <c r="PW5" s="446"/>
      <c r="PX5" s="446"/>
      <c r="PY5" s="446"/>
      <c r="PZ5" s="446"/>
      <c r="QA5" s="446"/>
      <c r="QB5" s="446"/>
      <c r="QC5" s="446"/>
      <c r="QD5" s="446"/>
      <c r="QE5" s="446"/>
      <c r="QF5" s="446"/>
      <c r="QG5" s="446"/>
      <c r="QH5" s="446"/>
      <c r="QI5" s="446"/>
      <c r="QJ5" s="446"/>
      <c r="QK5" s="446"/>
      <c r="QL5" s="446"/>
      <c r="QM5" s="446"/>
      <c r="QN5" s="446"/>
      <c r="QO5" s="446"/>
      <c r="QP5" s="446"/>
      <c r="QQ5" s="446"/>
      <c r="QR5" s="446"/>
      <c r="QS5" s="446"/>
      <c r="QT5" s="446"/>
      <c r="QU5" s="446"/>
      <c r="QV5" s="446"/>
      <c r="QW5" s="446"/>
      <c r="QX5" s="446"/>
      <c r="QY5" s="446"/>
      <c r="QZ5" s="446"/>
      <c r="RA5" s="446"/>
      <c r="RB5" s="446"/>
      <c r="RC5" s="446"/>
      <c r="RD5" s="446"/>
      <c r="RE5" s="446"/>
      <c r="RF5" s="446"/>
      <c r="RG5" s="446"/>
      <c r="RH5" s="446"/>
      <c r="RI5" s="446"/>
      <c r="RJ5" s="446"/>
      <c r="RK5" s="446"/>
      <c r="RL5" s="446"/>
      <c r="RM5" s="446"/>
      <c r="RN5" s="446"/>
      <c r="RO5" s="446"/>
      <c r="RP5" s="446"/>
      <c r="RQ5" s="446"/>
      <c r="RR5" s="446"/>
      <c r="RS5" s="446"/>
      <c r="RT5" s="446"/>
      <c r="RU5" s="446"/>
      <c r="RV5" s="446"/>
      <c r="RW5" s="446"/>
      <c r="RX5" s="446"/>
      <c r="RY5" s="446"/>
      <c r="RZ5" s="446"/>
      <c r="SA5" s="446"/>
      <c r="SB5" s="446"/>
      <c r="SC5" s="446"/>
      <c r="SD5" s="446"/>
      <c r="SE5" s="446"/>
      <c r="SF5" s="446"/>
      <c r="SG5" s="446"/>
      <c r="SH5" s="446"/>
      <c r="SI5" s="446"/>
      <c r="SJ5" s="446"/>
      <c r="SK5" s="446"/>
      <c r="SL5" s="446"/>
      <c r="SM5" s="446"/>
      <c r="SN5" s="446"/>
      <c r="SO5" s="446"/>
      <c r="SP5" s="446"/>
      <c r="SQ5" s="446"/>
      <c r="SR5" s="446"/>
      <c r="SS5" s="446"/>
      <c r="ST5" s="446"/>
      <c r="SU5" s="446"/>
      <c r="SV5" s="446"/>
      <c r="SW5" s="446"/>
      <c r="SX5" s="446"/>
      <c r="SY5" s="446"/>
      <c r="SZ5" s="446"/>
      <c r="TA5" s="446"/>
      <c r="TB5" s="446"/>
      <c r="TC5" s="446"/>
      <c r="TD5" s="446"/>
      <c r="TE5" s="446"/>
      <c r="TF5" s="446"/>
      <c r="TG5" s="446"/>
      <c r="TH5" s="446"/>
      <c r="TI5" s="446"/>
      <c r="TJ5" s="446"/>
      <c r="TK5" s="446"/>
      <c r="TL5" s="446"/>
      <c r="TM5" s="446"/>
      <c r="TN5" s="446"/>
      <c r="TO5" s="446"/>
      <c r="TP5" s="446"/>
      <c r="TQ5" s="446"/>
      <c r="TR5" s="446"/>
      <c r="TS5" s="446"/>
      <c r="TT5" s="446"/>
      <c r="TU5" s="446"/>
      <c r="TV5" s="446"/>
      <c r="TW5" s="446"/>
      <c r="TX5" s="446"/>
      <c r="TY5" s="446"/>
      <c r="TZ5" s="446"/>
      <c r="UA5" s="446"/>
      <c r="UB5" s="446"/>
      <c r="UC5" s="446"/>
      <c r="UD5" s="446"/>
      <c r="UE5" s="446"/>
      <c r="UF5" s="446"/>
      <c r="UG5" s="446"/>
      <c r="UH5" s="446"/>
      <c r="UI5" s="446"/>
      <c r="UJ5" s="446"/>
      <c r="UK5" s="446"/>
      <c r="UL5" s="446"/>
      <c r="UM5" s="446"/>
      <c r="UN5" s="446"/>
      <c r="UO5" s="446"/>
      <c r="UP5" s="446"/>
      <c r="UQ5" s="446"/>
      <c r="UR5" s="446"/>
      <c r="US5" s="446"/>
      <c r="UT5" s="446"/>
      <c r="UU5" s="446"/>
      <c r="UV5" s="446"/>
      <c r="UW5" s="446"/>
      <c r="UX5" s="446"/>
      <c r="UY5" s="446"/>
      <c r="UZ5" s="446"/>
      <c r="VA5" s="446"/>
      <c r="VB5" s="446"/>
      <c r="VC5" s="446"/>
      <c r="VD5" s="446"/>
      <c r="VE5" s="446"/>
      <c r="VF5" s="446"/>
      <c r="VG5" s="446"/>
      <c r="VH5" s="446"/>
    </row>
    <row r="6" spans="1:580" s="73" customFormat="1" ht="14.1" customHeight="1">
      <c r="A6" s="373"/>
      <c r="B6" s="373"/>
      <c r="C6" s="373"/>
      <c r="D6" s="373"/>
      <c r="E6" s="373"/>
      <c r="F6" s="373"/>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2"/>
      <c r="AL6" s="72"/>
      <c r="AM6" s="72"/>
      <c r="AN6" s="70"/>
      <c r="AO6" s="70"/>
      <c r="AP6" s="70"/>
      <c r="AQ6" s="70"/>
      <c r="AR6" s="70"/>
      <c r="AS6" s="70"/>
      <c r="AT6" s="74"/>
      <c r="AW6" s="442" t="s">
        <v>367</v>
      </c>
      <c r="AX6" s="442"/>
      <c r="AY6" s="442"/>
      <c r="AZ6" s="442"/>
      <c r="BA6" s="442"/>
      <c r="BB6" s="442"/>
      <c r="BC6" s="442"/>
      <c r="BD6" s="442"/>
      <c r="BE6" s="442"/>
      <c r="BF6" s="442"/>
      <c r="BG6" s="442"/>
      <c r="BH6" s="442"/>
      <c r="BI6" s="442"/>
      <c r="BJ6" s="442"/>
      <c r="BK6" s="442"/>
      <c r="BL6" s="442"/>
      <c r="BM6" s="442"/>
      <c r="BN6" s="442"/>
      <c r="BO6" s="442"/>
      <c r="BP6" s="442"/>
      <c r="BQ6" s="442"/>
      <c r="BR6" s="442"/>
      <c r="BS6" s="442"/>
      <c r="BT6" s="442"/>
      <c r="BU6" s="442"/>
      <c r="BV6" s="442"/>
      <c r="BW6" s="442"/>
      <c r="BX6" s="442"/>
      <c r="BY6" s="442"/>
      <c r="BZ6" s="442"/>
      <c r="CA6" s="442"/>
      <c r="CB6" s="442"/>
      <c r="CC6" s="442"/>
      <c r="CD6" s="442"/>
      <c r="CE6" s="442"/>
      <c r="CF6" s="442"/>
      <c r="CG6" s="442"/>
      <c r="CH6" s="442"/>
      <c r="CI6" s="442"/>
      <c r="CJ6" s="442"/>
      <c r="CK6" s="442"/>
      <c r="CL6" s="442"/>
      <c r="CM6" s="442"/>
      <c r="CN6" s="442"/>
      <c r="CO6" s="442"/>
      <c r="CP6" s="442"/>
      <c r="CQ6" s="442"/>
      <c r="CR6" s="442"/>
      <c r="CS6" s="442"/>
      <c r="CT6" s="442"/>
      <c r="CU6" s="442"/>
      <c r="CV6" s="442"/>
      <c r="CW6" s="442"/>
      <c r="CX6" s="442"/>
      <c r="CY6" s="442"/>
      <c r="CZ6" s="442"/>
      <c r="DA6" s="442"/>
      <c r="DB6" s="442"/>
      <c r="DC6" s="442"/>
      <c r="DD6" s="442"/>
      <c r="DE6" s="442"/>
      <c r="DF6" s="442"/>
      <c r="DG6" s="442"/>
      <c r="DH6" s="442"/>
      <c r="DI6" s="442"/>
      <c r="DJ6" s="442"/>
      <c r="DK6" s="442"/>
      <c r="DL6" s="442"/>
      <c r="DM6" s="442"/>
      <c r="DN6" s="442"/>
      <c r="DO6" s="442"/>
      <c r="DP6" s="442"/>
      <c r="DQ6" s="442"/>
      <c r="DR6" s="442"/>
      <c r="DS6" s="442"/>
      <c r="DT6" s="442"/>
      <c r="DU6" s="442"/>
      <c r="DV6" s="442"/>
      <c r="DW6" s="442"/>
      <c r="DX6" s="442"/>
      <c r="DY6" s="442"/>
      <c r="DZ6" s="442"/>
      <c r="EA6" s="442"/>
      <c r="EB6" s="442"/>
      <c r="EC6" s="442"/>
      <c r="ED6" s="442"/>
      <c r="EE6" s="442"/>
      <c r="EF6" s="442"/>
      <c r="EG6" s="442"/>
      <c r="EH6" s="442"/>
      <c r="EI6" s="442"/>
      <c r="EJ6" s="442"/>
      <c r="EK6" s="442"/>
      <c r="EL6" s="442"/>
      <c r="EM6" s="442"/>
      <c r="EN6" s="442"/>
      <c r="EO6" s="442"/>
      <c r="EP6" s="442"/>
      <c r="EQ6" s="442"/>
      <c r="ER6" s="442"/>
      <c r="ES6" s="442"/>
      <c r="ET6" s="442"/>
      <c r="EU6" s="442"/>
      <c r="EV6" s="442"/>
      <c r="EW6" s="442"/>
      <c r="EX6" s="442"/>
      <c r="EY6" s="442"/>
      <c r="EZ6" s="442"/>
      <c r="FA6" s="442"/>
      <c r="FB6" s="442"/>
      <c r="FC6" s="442"/>
      <c r="FD6" s="442"/>
      <c r="FE6" s="442"/>
      <c r="FF6" s="442"/>
      <c r="FG6" s="442"/>
      <c r="FH6" s="442"/>
      <c r="FI6" s="442"/>
      <c r="FJ6" s="442"/>
      <c r="FK6" s="442"/>
      <c r="FL6" s="442"/>
      <c r="FM6" s="442"/>
      <c r="FN6" s="442"/>
      <c r="FO6" s="442"/>
      <c r="FP6" s="442"/>
      <c r="FQ6" s="442"/>
      <c r="FR6" s="442"/>
      <c r="FS6" s="442"/>
      <c r="FT6" s="442"/>
      <c r="FU6" s="442"/>
      <c r="FV6" s="442"/>
      <c r="FW6" s="442"/>
      <c r="FX6" s="442"/>
      <c r="FY6" s="442"/>
      <c r="FZ6" s="442"/>
      <c r="GA6" s="442"/>
      <c r="GB6" s="442"/>
      <c r="GC6" s="442"/>
      <c r="GD6" s="442"/>
      <c r="GE6" s="442"/>
      <c r="GF6" s="442"/>
      <c r="GG6" s="442"/>
      <c r="GH6" s="442"/>
      <c r="GI6" s="442"/>
      <c r="GJ6" s="442"/>
      <c r="GK6" s="442"/>
      <c r="GL6" s="442"/>
      <c r="GM6" s="442"/>
      <c r="GN6" s="442"/>
      <c r="GO6" s="442"/>
      <c r="GP6" s="442"/>
      <c r="GQ6" s="442"/>
      <c r="GR6" s="442"/>
      <c r="GS6" s="442"/>
      <c r="GT6" s="442"/>
      <c r="GU6" s="442"/>
      <c r="GV6" s="442"/>
      <c r="GW6" s="442"/>
      <c r="GX6" s="442"/>
      <c r="GY6" s="442"/>
      <c r="GZ6" s="442"/>
      <c r="HA6" s="442"/>
      <c r="HB6" s="442"/>
      <c r="HC6" s="442"/>
      <c r="HD6" s="442"/>
      <c r="HE6" s="442"/>
      <c r="HF6" s="442"/>
      <c r="HG6" s="442"/>
      <c r="HH6" s="442"/>
      <c r="HI6" s="442"/>
      <c r="HJ6" s="442"/>
      <c r="HK6" s="442"/>
      <c r="HL6" s="442"/>
      <c r="HM6" s="442"/>
      <c r="HN6" s="442"/>
      <c r="HO6" s="442"/>
      <c r="HP6" s="442"/>
      <c r="HQ6" s="442"/>
      <c r="HR6" s="442"/>
      <c r="HS6" s="442"/>
      <c r="HT6" s="442"/>
      <c r="HU6" s="442"/>
      <c r="HV6" s="442"/>
      <c r="HW6" s="442"/>
      <c r="HX6" s="442"/>
      <c r="HY6" s="442"/>
      <c r="HZ6" s="442"/>
      <c r="IA6" s="442"/>
      <c r="IB6" s="442"/>
      <c r="IC6" s="442"/>
      <c r="ID6" s="442"/>
      <c r="IE6" s="442"/>
      <c r="IF6" s="442"/>
      <c r="IG6" s="442"/>
      <c r="IH6" s="442"/>
      <c r="II6" s="442"/>
      <c r="IJ6" s="442"/>
      <c r="IK6" s="442"/>
      <c r="IL6" s="442"/>
      <c r="IM6" s="442"/>
      <c r="IN6" s="442"/>
      <c r="IO6" s="442"/>
      <c r="IP6" s="442"/>
      <c r="IQ6" s="442"/>
      <c r="IR6" s="442"/>
      <c r="IS6" s="442"/>
      <c r="IT6" s="442"/>
      <c r="IU6" s="442"/>
      <c r="IV6" s="442"/>
      <c r="IW6" s="442"/>
      <c r="IX6" s="442"/>
      <c r="IY6" s="442"/>
      <c r="IZ6" s="442"/>
      <c r="JA6" s="442"/>
      <c r="JB6" s="442"/>
      <c r="JC6" s="442"/>
      <c r="JD6" s="442"/>
      <c r="JE6" s="442"/>
      <c r="JF6" s="442"/>
      <c r="JG6" s="442"/>
      <c r="JH6" s="442"/>
      <c r="JI6" s="442"/>
      <c r="JJ6" s="442"/>
      <c r="JK6" s="442"/>
      <c r="JL6" s="442"/>
      <c r="JM6" s="442"/>
      <c r="JN6" s="442"/>
      <c r="JO6" s="442"/>
      <c r="JP6" s="442"/>
      <c r="JQ6" s="442"/>
      <c r="JR6" s="442"/>
      <c r="JS6" s="442"/>
      <c r="JT6" s="442"/>
      <c r="JU6" s="442"/>
      <c r="JV6" s="442"/>
      <c r="JW6" s="442"/>
      <c r="JX6" s="442"/>
      <c r="JY6" s="442"/>
      <c r="JZ6" s="442"/>
      <c r="KA6" s="442"/>
      <c r="KB6" s="442"/>
      <c r="KC6" s="442"/>
      <c r="KD6" s="442"/>
      <c r="KE6" s="442"/>
      <c r="KF6" s="442"/>
      <c r="KG6" s="442"/>
      <c r="KH6" s="442"/>
      <c r="KI6" s="442"/>
      <c r="KJ6" s="442"/>
      <c r="KK6" s="442"/>
      <c r="KL6" s="442"/>
      <c r="KM6" s="442"/>
      <c r="KN6" s="442"/>
      <c r="KO6" s="442"/>
      <c r="KP6" s="442"/>
      <c r="KQ6" s="442"/>
      <c r="KR6" s="442"/>
      <c r="KS6" s="442"/>
      <c r="KT6" s="442"/>
      <c r="KU6" s="442"/>
      <c r="KV6" s="442"/>
      <c r="KW6" s="442"/>
      <c r="KX6" s="442"/>
      <c r="KY6" s="442"/>
      <c r="KZ6" s="442"/>
      <c r="LA6" s="442"/>
      <c r="LB6" s="442"/>
      <c r="LC6" s="442"/>
      <c r="LD6" s="442"/>
      <c r="LE6" s="442"/>
      <c r="LF6" s="442"/>
      <c r="LG6" s="442"/>
      <c r="LH6" s="442"/>
      <c r="LI6" s="442"/>
      <c r="LJ6" s="442"/>
      <c r="LK6" s="442"/>
      <c r="LL6" s="442"/>
      <c r="LM6" s="442"/>
      <c r="LN6" s="442"/>
      <c r="LO6" s="442"/>
      <c r="LP6" s="442"/>
      <c r="LQ6" s="442"/>
      <c r="LR6" s="442"/>
      <c r="LS6" s="442"/>
      <c r="LT6" s="442"/>
      <c r="LU6" s="442"/>
      <c r="LV6" s="442"/>
      <c r="LW6" s="442"/>
      <c r="LX6" s="442"/>
      <c r="LY6" s="442"/>
      <c r="LZ6" s="442"/>
      <c r="MA6" s="442"/>
      <c r="MB6" s="442"/>
      <c r="MC6" s="442"/>
      <c r="MD6" s="442"/>
      <c r="ME6" s="442"/>
      <c r="MF6" s="442"/>
      <c r="MG6" s="442"/>
      <c r="MH6" s="442"/>
      <c r="MI6" s="442"/>
      <c r="MJ6" s="442"/>
      <c r="MK6" s="442"/>
      <c r="ML6" s="442"/>
      <c r="MM6" s="442"/>
      <c r="MN6" s="442"/>
      <c r="MO6" s="442"/>
      <c r="MP6" s="442"/>
      <c r="MQ6" s="442"/>
      <c r="MR6" s="442"/>
      <c r="MS6" s="442"/>
      <c r="MT6" s="442"/>
      <c r="MU6" s="442"/>
      <c r="MV6" s="442"/>
      <c r="MW6" s="442"/>
      <c r="MX6" s="442"/>
      <c r="MY6" s="442"/>
      <c r="MZ6" s="442"/>
      <c r="NA6" s="442"/>
      <c r="NB6" s="442"/>
      <c r="NC6" s="442"/>
      <c r="ND6" s="442"/>
      <c r="NE6" s="442"/>
      <c r="NF6" s="442"/>
      <c r="NG6" s="442"/>
      <c r="NH6" s="442"/>
      <c r="NI6" s="442"/>
      <c r="NJ6" s="442"/>
      <c r="NK6" s="442"/>
      <c r="NL6" s="442"/>
      <c r="NM6" s="442"/>
      <c r="NN6" s="442"/>
      <c r="NO6" s="442"/>
      <c r="NP6" s="442"/>
      <c r="NQ6" s="442"/>
      <c r="NR6" s="442"/>
      <c r="NS6" s="442"/>
      <c r="NT6" s="442"/>
      <c r="NU6" s="442"/>
      <c r="NV6" s="442"/>
      <c r="NW6" s="442"/>
      <c r="NX6" s="442"/>
      <c r="NY6" s="442"/>
      <c r="NZ6" s="442"/>
      <c r="OA6" s="442"/>
      <c r="OB6" s="442"/>
      <c r="OC6" s="442"/>
      <c r="OD6" s="442"/>
      <c r="OE6" s="442"/>
      <c r="OF6" s="442"/>
      <c r="OG6" s="442"/>
      <c r="OH6" s="442"/>
      <c r="OI6" s="442"/>
      <c r="OJ6" s="442"/>
      <c r="OK6" s="442"/>
      <c r="OL6" s="442"/>
      <c r="OM6" s="442"/>
      <c r="ON6" s="442"/>
      <c r="OO6" s="442"/>
      <c r="OP6" s="442"/>
      <c r="OQ6" s="442"/>
      <c r="OR6" s="442"/>
      <c r="OS6" s="442"/>
      <c r="OT6" s="442"/>
      <c r="OU6" s="442"/>
      <c r="OV6" s="442"/>
      <c r="OW6" s="442"/>
      <c r="OX6" s="442"/>
      <c r="OY6" s="442"/>
      <c r="OZ6" s="442"/>
      <c r="PA6" s="442"/>
      <c r="PB6" s="442"/>
      <c r="PC6" s="442"/>
      <c r="PD6" s="442"/>
      <c r="PE6" s="442"/>
      <c r="PF6" s="442"/>
      <c r="PG6" s="442"/>
      <c r="PH6" s="442"/>
      <c r="PI6" s="442"/>
      <c r="PJ6" s="442"/>
      <c r="PK6" s="442"/>
      <c r="PL6" s="442"/>
      <c r="PM6" s="442"/>
      <c r="PN6" s="442"/>
      <c r="PO6" s="442"/>
      <c r="PP6" s="442"/>
      <c r="PQ6" s="442"/>
      <c r="PR6" s="442"/>
      <c r="PS6" s="442"/>
      <c r="PT6" s="442"/>
      <c r="PU6" s="442"/>
      <c r="PV6" s="442"/>
      <c r="PW6" s="442"/>
      <c r="PX6" s="442"/>
      <c r="PY6" s="442"/>
      <c r="PZ6" s="442"/>
      <c r="QA6" s="442"/>
      <c r="QB6" s="442"/>
      <c r="QC6" s="442"/>
      <c r="QD6" s="442"/>
      <c r="QE6" s="442"/>
      <c r="QF6" s="442"/>
      <c r="QG6" s="442"/>
      <c r="QH6" s="442"/>
      <c r="QI6" s="442"/>
      <c r="QJ6" s="442"/>
      <c r="QK6" s="442"/>
      <c r="QL6" s="442"/>
      <c r="QM6" s="442"/>
      <c r="QN6" s="442"/>
      <c r="QO6" s="442"/>
      <c r="QP6" s="442"/>
      <c r="QQ6" s="442"/>
      <c r="QR6" s="442"/>
      <c r="QS6" s="442"/>
      <c r="QT6" s="442"/>
      <c r="QU6" s="442"/>
      <c r="QV6" s="442"/>
      <c r="QW6" s="442"/>
      <c r="QX6" s="442"/>
      <c r="QY6" s="442"/>
      <c r="QZ6" s="442"/>
      <c r="RA6" s="442"/>
      <c r="RB6" s="442"/>
      <c r="RC6" s="442"/>
      <c r="RD6" s="442"/>
      <c r="RE6" s="442"/>
      <c r="RF6" s="442"/>
      <c r="RG6" s="442"/>
      <c r="RH6" s="442"/>
      <c r="RI6" s="442"/>
      <c r="RJ6" s="442"/>
      <c r="RK6" s="442"/>
      <c r="RL6" s="442"/>
      <c r="RM6" s="442"/>
      <c r="RN6" s="442"/>
      <c r="RO6" s="442"/>
      <c r="RP6" s="442"/>
      <c r="RQ6" s="442"/>
      <c r="RR6" s="442"/>
      <c r="RS6" s="442"/>
      <c r="RT6" s="442"/>
      <c r="RU6" s="442"/>
      <c r="RV6" s="442"/>
      <c r="RW6" s="442"/>
      <c r="RX6" s="442"/>
      <c r="RY6" s="442"/>
      <c r="RZ6" s="442"/>
      <c r="SA6" s="442"/>
      <c r="SB6" s="442"/>
      <c r="SC6" s="442"/>
      <c r="SD6" s="442"/>
      <c r="SE6" s="442"/>
      <c r="SF6" s="442"/>
      <c r="SG6" s="442"/>
      <c r="SH6" s="442"/>
      <c r="SI6" s="442"/>
      <c r="SJ6" s="442"/>
      <c r="SK6" s="442"/>
      <c r="SL6" s="442"/>
      <c r="SM6" s="442"/>
      <c r="SN6" s="442"/>
      <c r="SO6" s="442"/>
      <c r="SP6" s="442"/>
      <c r="SQ6" s="442"/>
      <c r="SR6" s="442"/>
      <c r="SS6" s="442"/>
      <c r="ST6" s="442"/>
      <c r="SU6" s="442"/>
      <c r="SV6" s="442"/>
      <c r="SW6" s="442"/>
      <c r="SX6" s="442"/>
      <c r="SY6" s="442"/>
      <c r="SZ6" s="442"/>
      <c r="TA6" s="442"/>
      <c r="TB6" s="442"/>
      <c r="TC6" s="442"/>
      <c r="TD6" s="442"/>
      <c r="TE6" s="442"/>
      <c r="TF6" s="442"/>
      <c r="TG6" s="442"/>
      <c r="TH6" s="442"/>
      <c r="TI6" s="442"/>
      <c r="TJ6" s="442"/>
      <c r="TK6" s="442"/>
      <c r="TL6" s="442"/>
      <c r="TM6" s="442"/>
      <c r="TN6" s="442"/>
      <c r="TO6" s="442"/>
      <c r="TP6" s="442"/>
      <c r="TQ6" s="442"/>
      <c r="TR6" s="442"/>
      <c r="TS6" s="442"/>
      <c r="TT6" s="442"/>
      <c r="TU6" s="442"/>
      <c r="TV6" s="442"/>
      <c r="TW6" s="442"/>
      <c r="TX6" s="442"/>
      <c r="TY6" s="442"/>
      <c r="TZ6" s="442"/>
      <c r="UA6" s="442"/>
      <c r="UB6" s="442"/>
      <c r="UC6" s="442"/>
      <c r="UD6" s="442"/>
      <c r="UE6" s="442"/>
      <c r="UF6" s="442"/>
      <c r="UG6" s="442"/>
      <c r="UH6" s="442"/>
      <c r="UI6" s="442"/>
      <c r="UJ6" s="442"/>
      <c r="UK6" s="442"/>
      <c r="UL6" s="442"/>
      <c r="UM6" s="442"/>
      <c r="UN6" s="442"/>
      <c r="UO6" s="442"/>
      <c r="UP6" s="442"/>
      <c r="UQ6" s="442"/>
      <c r="UR6" s="442"/>
      <c r="US6" s="442"/>
      <c r="UT6" s="442"/>
      <c r="UU6" s="442"/>
      <c r="UV6" s="442"/>
      <c r="UW6" s="442"/>
      <c r="UX6" s="442"/>
      <c r="UY6" s="442"/>
      <c r="UZ6" s="442"/>
      <c r="VA6" s="442"/>
      <c r="VB6" s="442"/>
      <c r="VC6" s="442"/>
      <c r="VD6" s="442"/>
      <c r="VE6" s="442"/>
      <c r="VF6" s="442"/>
      <c r="VG6" s="442"/>
      <c r="VH6" s="442"/>
    </row>
    <row r="7" spans="1:580" s="70" customFormat="1" ht="14.1" customHeight="1">
      <c r="A7" s="373"/>
      <c r="B7" s="636" t="s">
        <v>325</v>
      </c>
      <c r="C7" s="637"/>
      <c r="D7" s="638"/>
      <c r="E7" s="373"/>
      <c r="F7" s="373"/>
      <c r="G7" s="624" t="s">
        <v>101</v>
      </c>
      <c r="H7" s="625"/>
      <c r="I7" s="625"/>
      <c r="J7" s="626"/>
      <c r="K7" s="702" t="s">
        <v>261</v>
      </c>
      <c r="L7" s="703"/>
      <c r="M7" s="703"/>
      <c r="N7" s="703"/>
      <c r="O7" s="703"/>
      <c r="P7" s="703"/>
      <c r="Q7" s="703"/>
      <c r="R7" s="704"/>
      <c r="S7" s="624" t="s">
        <v>102</v>
      </c>
      <c r="T7" s="625"/>
      <c r="U7" s="625"/>
      <c r="V7" s="626"/>
      <c r="W7" s="760" t="s">
        <v>253</v>
      </c>
      <c r="X7" s="760"/>
      <c r="Y7" s="760"/>
      <c r="Z7" s="760"/>
      <c r="AA7" s="760"/>
      <c r="AB7" s="760"/>
      <c r="AC7" s="760"/>
      <c r="AD7" s="518" t="s">
        <v>103</v>
      </c>
      <c r="AE7" s="653"/>
      <c r="AF7" s="717">
        <v>36617</v>
      </c>
      <c r="AG7" s="718"/>
      <c r="AH7" s="718"/>
      <c r="AI7" s="718"/>
      <c r="AJ7" s="709">
        <f>AF7</f>
        <v>36617</v>
      </c>
      <c r="AK7" s="709"/>
      <c r="AL7" s="709"/>
      <c r="AM7" s="710"/>
      <c r="AN7" s="72"/>
      <c r="AO7" s="725" t="s">
        <v>104</v>
      </c>
      <c r="AP7" s="678"/>
      <c r="AQ7" s="678"/>
      <c r="AR7" s="678"/>
      <c r="AS7" s="726"/>
      <c r="AU7" s="73"/>
      <c r="AV7" s="73"/>
      <c r="AW7" s="442"/>
      <c r="AX7" s="442"/>
      <c r="AY7" s="442"/>
      <c r="AZ7" s="442"/>
      <c r="BA7" s="442"/>
      <c r="BB7" s="442"/>
      <c r="BC7" s="442"/>
      <c r="BD7" s="442"/>
      <c r="BE7" s="442"/>
      <c r="BF7" s="442"/>
      <c r="BG7" s="442"/>
      <c r="BH7" s="442"/>
      <c r="BI7" s="442"/>
      <c r="BJ7" s="442"/>
      <c r="BK7" s="442"/>
      <c r="BL7" s="442"/>
      <c r="BM7" s="442"/>
      <c r="BN7" s="442"/>
      <c r="BO7" s="442"/>
      <c r="BP7" s="442"/>
      <c r="BQ7" s="442"/>
      <c r="BR7" s="442"/>
      <c r="BS7" s="442"/>
      <c r="BT7" s="442"/>
      <c r="BU7" s="442"/>
      <c r="BV7" s="442"/>
      <c r="BW7" s="442"/>
      <c r="BX7" s="442"/>
      <c r="BY7" s="442"/>
      <c r="BZ7" s="442"/>
      <c r="CA7" s="442"/>
      <c r="CB7" s="442"/>
      <c r="CC7" s="442"/>
      <c r="CD7" s="442"/>
      <c r="CE7" s="442"/>
      <c r="CF7" s="442"/>
      <c r="CG7" s="442"/>
      <c r="CH7" s="442"/>
      <c r="CI7" s="442"/>
      <c r="CJ7" s="442"/>
      <c r="CK7" s="442"/>
      <c r="CL7" s="442"/>
      <c r="CM7" s="442"/>
      <c r="CN7" s="442"/>
      <c r="CO7" s="442"/>
      <c r="CP7" s="442"/>
      <c r="CQ7" s="442"/>
      <c r="CR7" s="442"/>
      <c r="CS7" s="442"/>
      <c r="CT7" s="442"/>
      <c r="CU7" s="442"/>
      <c r="CV7" s="442"/>
      <c r="CW7" s="442"/>
      <c r="CX7" s="442"/>
      <c r="CY7" s="442"/>
      <c r="CZ7" s="442"/>
      <c r="DA7" s="442"/>
      <c r="DB7" s="442"/>
      <c r="DC7" s="442"/>
      <c r="DD7" s="442"/>
      <c r="DE7" s="442"/>
      <c r="DF7" s="442"/>
      <c r="DG7" s="442"/>
      <c r="DH7" s="442"/>
      <c r="DI7" s="442"/>
      <c r="DJ7" s="442"/>
      <c r="DK7" s="442"/>
      <c r="DL7" s="442"/>
      <c r="DM7" s="442"/>
      <c r="DN7" s="442"/>
      <c r="DO7" s="442"/>
      <c r="DP7" s="442"/>
      <c r="DQ7" s="442"/>
      <c r="DR7" s="442"/>
      <c r="DS7" s="442"/>
      <c r="DT7" s="442"/>
      <c r="DU7" s="442"/>
      <c r="DV7" s="442"/>
      <c r="DW7" s="442"/>
      <c r="DX7" s="442"/>
      <c r="DY7" s="442"/>
      <c r="DZ7" s="442"/>
      <c r="EA7" s="442"/>
      <c r="EB7" s="442"/>
      <c r="EC7" s="442"/>
      <c r="ED7" s="442"/>
      <c r="EE7" s="442"/>
      <c r="EF7" s="442"/>
      <c r="EG7" s="442"/>
      <c r="EH7" s="442"/>
      <c r="EI7" s="442"/>
      <c r="EJ7" s="442"/>
      <c r="EK7" s="442"/>
      <c r="EL7" s="442"/>
      <c r="EM7" s="442"/>
      <c r="EN7" s="442"/>
      <c r="EO7" s="442"/>
      <c r="EP7" s="442"/>
      <c r="EQ7" s="442"/>
      <c r="ER7" s="442"/>
      <c r="ES7" s="442"/>
      <c r="ET7" s="442"/>
      <c r="EU7" s="442"/>
      <c r="EV7" s="442"/>
      <c r="EW7" s="442"/>
      <c r="EX7" s="442"/>
      <c r="EY7" s="442"/>
      <c r="EZ7" s="442"/>
      <c r="FA7" s="442"/>
      <c r="FB7" s="442"/>
      <c r="FC7" s="442"/>
      <c r="FD7" s="442"/>
      <c r="FE7" s="442"/>
      <c r="FF7" s="442"/>
      <c r="FG7" s="442"/>
      <c r="FH7" s="442"/>
      <c r="FI7" s="442"/>
      <c r="FJ7" s="442"/>
      <c r="FK7" s="442"/>
      <c r="FL7" s="442"/>
      <c r="FM7" s="442"/>
      <c r="FN7" s="442"/>
      <c r="FO7" s="442"/>
      <c r="FP7" s="442"/>
      <c r="FQ7" s="442"/>
      <c r="FR7" s="442"/>
      <c r="FS7" s="442"/>
      <c r="FT7" s="442"/>
      <c r="FU7" s="442"/>
      <c r="FV7" s="442"/>
      <c r="FW7" s="442"/>
      <c r="FX7" s="442"/>
      <c r="FY7" s="442"/>
      <c r="FZ7" s="442"/>
      <c r="GA7" s="442"/>
      <c r="GB7" s="442"/>
      <c r="GC7" s="442"/>
      <c r="GD7" s="442"/>
      <c r="GE7" s="442"/>
      <c r="GF7" s="442"/>
      <c r="GG7" s="442"/>
      <c r="GH7" s="442"/>
      <c r="GI7" s="442"/>
      <c r="GJ7" s="442"/>
      <c r="GK7" s="442"/>
      <c r="GL7" s="442"/>
      <c r="GM7" s="442"/>
      <c r="GN7" s="442"/>
      <c r="GO7" s="442"/>
      <c r="GP7" s="442"/>
      <c r="GQ7" s="442"/>
      <c r="GR7" s="442"/>
      <c r="GS7" s="442"/>
      <c r="GT7" s="442"/>
      <c r="GU7" s="442"/>
      <c r="GV7" s="442"/>
      <c r="GW7" s="442"/>
      <c r="GX7" s="442"/>
      <c r="GY7" s="442"/>
      <c r="GZ7" s="442"/>
      <c r="HA7" s="442"/>
      <c r="HB7" s="442"/>
      <c r="HC7" s="442"/>
      <c r="HD7" s="442"/>
      <c r="HE7" s="442"/>
      <c r="HF7" s="442"/>
      <c r="HG7" s="442"/>
      <c r="HH7" s="442"/>
      <c r="HI7" s="442"/>
      <c r="HJ7" s="442"/>
      <c r="HK7" s="442"/>
      <c r="HL7" s="442"/>
      <c r="HM7" s="442"/>
      <c r="HN7" s="442"/>
      <c r="HO7" s="442"/>
      <c r="HP7" s="442"/>
      <c r="HQ7" s="442"/>
      <c r="HR7" s="442"/>
      <c r="HS7" s="442"/>
      <c r="HT7" s="442"/>
      <c r="HU7" s="442"/>
      <c r="HV7" s="442"/>
      <c r="HW7" s="442"/>
      <c r="HX7" s="442"/>
      <c r="HY7" s="442"/>
      <c r="HZ7" s="442"/>
      <c r="IA7" s="442"/>
      <c r="IB7" s="442"/>
      <c r="IC7" s="442"/>
      <c r="ID7" s="442"/>
      <c r="IE7" s="442"/>
      <c r="IF7" s="442"/>
      <c r="IG7" s="442"/>
      <c r="IH7" s="442"/>
      <c r="II7" s="442"/>
      <c r="IJ7" s="442"/>
      <c r="IK7" s="442"/>
      <c r="IL7" s="442"/>
      <c r="IM7" s="442"/>
      <c r="IN7" s="442"/>
      <c r="IO7" s="442"/>
      <c r="IP7" s="442"/>
      <c r="IQ7" s="442"/>
      <c r="IR7" s="442"/>
      <c r="IS7" s="442"/>
      <c r="IT7" s="442"/>
      <c r="IU7" s="442"/>
      <c r="IV7" s="442"/>
      <c r="IW7" s="442"/>
      <c r="IX7" s="442"/>
      <c r="IY7" s="442"/>
      <c r="IZ7" s="442"/>
      <c r="JA7" s="442"/>
      <c r="JB7" s="442"/>
      <c r="JC7" s="442"/>
      <c r="JD7" s="442"/>
      <c r="JE7" s="442"/>
      <c r="JF7" s="442"/>
      <c r="JG7" s="442"/>
      <c r="JH7" s="442"/>
      <c r="JI7" s="442"/>
      <c r="JJ7" s="442"/>
      <c r="JK7" s="442"/>
      <c r="JL7" s="442"/>
      <c r="JM7" s="442"/>
      <c r="JN7" s="442"/>
      <c r="JO7" s="442"/>
      <c r="JP7" s="442"/>
      <c r="JQ7" s="442"/>
      <c r="JR7" s="442"/>
      <c r="JS7" s="442"/>
      <c r="JT7" s="442"/>
      <c r="JU7" s="442"/>
      <c r="JV7" s="442"/>
      <c r="JW7" s="442"/>
      <c r="JX7" s="442"/>
      <c r="JY7" s="442"/>
      <c r="JZ7" s="442"/>
      <c r="KA7" s="442"/>
      <c r="KB7" s="442"/>
      <c r="KC7" s="442"/>
      <c r="KD7" s="442"/>
      <c r="KE7" s="442"/>
      <c r="KF7" s="442"/>
      <c r="KG7" s="442"/>
      <c r="KH7" s="442"/>
      <c r="KI7" s="442"/>
      <c r="KJ7" s="442"/>
      <c r="KK7" s="442"/>
      <c r="KL7" s="442"/>
      <c r="KM7" s="442"/>
      <c r="KN7" s="442"/>
      <c r="KO7" s="442"/>
      <c r="KP7" s="442"/>
      <c r="KQ7" s="442"/>
      <c r="KR7" s="442"/>
      <c r="KS7" s="442"/>
      <c r="KT7" s="442"/>
      <c r="KU7" s="442"/>
      <c r="KV7" s="442"/>
      <c r="KW7" s="442"/>
      <c r="KX7" s="442"/>
      <c r="KY7" s="442"/>
      <c r="KZ7" s="442"/>
      <c r="LA7" s="442"/>
      <c r="LB7" s="442"/>
      <c r="LC7" s="442"/>
      <c r="LD7" s="442"/>
      <c r="LE7" s="442"/>
      <c r="LF7" s="442"/>
      <c r="LG7" s="442"/>
      <c r="LH7" s="442"/>
      <c r="LI7" s="442"/>
      <c r="LJ7" s="442"/>
      <c r="LK7" s="442"/>
      <c r="LL7" s="442"/>
      <c r="LM7" s="442"/>
      <c r="LN7" s="442"/>
      <c r="LO7" s="442"/>
      <c r="LP7" s="442"/>
      <c r="LQ7" s="442"/>
      <c r="LR7" s="442"/>
      <c r="LS7" s="442"/>
      <c r="LT7" s="442"/>
      <c r="LU7" s="442"/>
      <c r="LV7" s="442"/>
      <c r="LW7" s="442"/>
      <c r="LX7" s="442"/>
      <c r="LY7" s="442"/>
      <c r="LZ7" s="442"/>
      <c r="MA7" s="442"/>
      <c r="MB7" s="442"/>
      <c r="MC7" s="442"/>
      <c r="MD7" s="442"/>
      <c r="ME7" s="442"/>
      <c r="MF7" s="442"/>
      <c r="MG7" s="442"/>
      <c r="MH7" s="442"/>
      <c r="MI7" s="442"/>
      <c r="MJ7" s="442"/>
      <c r="MK7" s="442"/>
      <c r="ML7" s="442"/>
      <c r="MM7" s="442"/>
      <c r="MN7" s="442"/>
      <c r="MO7" s="442"/>
      <c r="MP7" s="442"/>
      <c r="MQ7" s="442"/>
      <c r="MR7" s="442"/>
      <c r="MS7" s="442"/>
      <c r="MT7" s="442"/>
      <c r="MU7" s="442"/>
      <c r="MV7" s="442"/>
      <c r="MW7" s="442"/>
      <c r="MX7" s="442"/>
      <c r="MY7" s="442"/>
      <c r="MZ7" s="442"/>
      <c r="NA7" s="442"/>
      <c r="NB7" s="442"/>
      <c r="NC7" s="442"/>
      <c r="ND7" s="442"/>
      <c r="NE7" s="442"/>
      <c r="NF7" s="442"/>
      <c r="NG7" s="442"/>
      <c r="NH7" s="442"/>
      <c r="NI7" s="442"/>
      <c r="NJ7" s="442"/>
      <c r="NK7" s="442"/>
      <c r="NL7" s="442"/>
      <c r="NM7" s="442"/>
      <c r="NN7" s="442"/>
      <c r="NO7" s="442"/>
      <c r="NP7" s="442"/>
      <c r="NQ7" s="442"/>
      <c r="NR7" s="442"/>
      <c r="NS7" s="442"/>
      <c r="NT7" s="442"/>
      <c r="NU7" s="442"/>
      <c r="NV7" s="442"/>
      <c r="NW7" s="442"/>
      <c r="NX7" s="442"/>
      <c r="NY7" s="442"/>
      <c r="NZ7" s="442"/>
      <c r="OA7" s="442"/>
      <c r="OB7" s="442"/>
      <c r="OC7" s="442"/>
      <c r="OD7" s="442"/>
      <c r="OE7" s="442"/>
      <c r="OF7" s="442"/>
      <c r="OG7" s="442"/>
      <c r="OH7" s="442"/>
      <c r="OI7" s="442"/>
      <c r="OJ7" s="442"/>
      <c r="OK7" s="442"/>
      <c r="OL7" s="442"/>
      <c r="OM7" s="442"/>
      <c r="ON7" s="442"/>
      <c r="OO7" s="442"/>
      <c r="OP7" s="442"/>
      <c r="OQ7" s="442"/>
      <c r="OR7" s="442"/>
      <c r="OS7" s="442"/>
      <c r="OT7" s="442"/>
      <c r="OU7" s="442"/>
      <c r="OV7" s="442"/>
      <c r="OW7" s="442"/>
      <c r="OX7" s="442"/>
      <c r="OY7" s="442"/>
      <c r="OZ7" s="442"/>
      <c r="PA7" s="442"/>
      <c r="PB7" s="442"/>
      <c r="PC7" s="442"/>
      <c r="PD7" s="442"/>
      <c r="PE7" s="442"/>
      <c r="PF7" s="442"/>
      <c r="PG7" s="442"/>
      <c r="PH7" s="442"/>
      <c r="PI7" s="442"/>
      <c r="PJ7" s="442"/>
      <c r="PK7" s="442"/>
      <c r="PL7" s="442"/>
      <c r="PM7" s="442"/>
      <c r="PN7" s="442"/>
      <c r="PO7" s="442"/>
      <c r="PP7" s="442"/>
      <c r="PQ7" s="442"/>
      <c r="PR7" s="442"/>
      <c r="PS7" s="442"/>
      <c r="PT7" s="442"/>
      <c r="PU7" s="442"/>
      <c r="PV7" s="442"/>
      <c r="PW7" s="442"/>
      <c r="PX7" s="442"/>
      <c r="PY7" s="442"/>
      <c r="PZ7" s="442"/>
      <c r="QA7" s="442"/>
      <c r="QB7" s="442"/>
      <c r="QC7" s="442"/>
      <c r="QD7" s="442"/>
      <c r="QE7" s="442"/>
      <c r="QF7" s="442"/>
      <c r="QG7" s="442"/>
      <c r="QH7" s="442"/>
      <c r="QI7" s="442"/>
      <c r="QJ7" s="442"/>
      <c r="QK7" s="442"/>
      <c r="QL7" s="442"/>
      <c r="QM7" s="442"/>
      <c r="QN7" s="442"/>
      <c r="QO7" s="442"/>
      <c r="QP7" s="442"/>
      <c r="QQ7" s="442"/>
      <c r="QR7" s="442"/>
      <c r="QS7" s="442"/>
      <c r="QT7" s="442"/>
      <c r="QU7" s="442"/>
      <c r="QV7" s="442"/>
      <c r="QW7" s="442"/>
      <c r="QX7" s="442"/>
      <c r="QY7" s="442"/>
      <c r="QZ7" s="442"/>
      <c r="RA7" s="442"/>
      <c r="RB7" s="442"/>
      <c r="RC7" s="442"/>
      <c r="RD7" s="442"/>
      <c r="RE7" s="442"/>
      <c r="RF7" s="442"/>
      <c r="RG7" s="442"/>
      <c r="RH7" s="442"/>
      <c r="RI7" s="442"/>
      <c r="RJ7" s="442"/>
      <c r="RK7" s="442"/>
      <c r="RL7" s="442"/>
      <c r="RM7" s="442"/>
      <c r="RN7" s="442"/>
      <c r="RO7" s="442"/>
      <c r="RP7" s="442"/>
      <c r="RQ7" s="442"/>
      <c r="RR7" s="442"/>
      <c r="RS7" s="442"/>
      <c r="RT7" s="442"/>
      <c r="RU7" s="442"/>
      <c r="RV7" s="442"/>
      <c r="RW7" s="442"/>
      <c r="RX7" s="442"/>
      <c r="RY7" s="442"/>
      <c r="RZ7" s="442"/>
      <c r="SA7" s="442"/>
      <c r="SB7" s="442"/>
      <c r="SC7" s="442"/>
      <c r="SD7" s="442"/>
      <c r="SE7" s="442"/>
      <c r="SF7" s="442"/>
      <c r="SG7" s="442"/>
      <c r="SH7" s="442"/>
      <c r="SI7" s="442"/>
      <c r="SJ7" s="442"/>
      <c r="SK7" s="442"/>
      <c r="SL7" s="442"/>
      <c r="SM7" s="442"/>
      <c r="SN7" s="442"/>
      <c r="SO7" s="442"/>
      <c r="SP7" s="442"/>
      <c r="SQ7" s="442"/>
      <c r="SR7" s="442"/>
      <c r="SS7" s="442"/>
      <c r="ST7" s="442"/>
      <c r="SU7" s="442"/>
      <c r="SV7" s="442"/>
      <c r="SW7" s="442"/>
      <c r="SX7" s="442"/>
      <c r="SY7" s="442"/>
      <c r="SZ7" s="442"/>
      <c r="TA7" s="442"/>
      <c r="TB7" s="442"/>
      <c r="TC7" s="442"/>
      <c r="TD7" s="442"/>
      <c r="TE7" s="442"/>
      <c r="TF7" s="442"/>
      <c r="TG7" s="442"/>
      <c r="TH7" s="442"/>
      <c r="TI7" s="442"/>
      <c r="TJ7" s="442"/>
      <c r="TK7" s="442"/>
      <c r="TL7" s="442"/>
      <c r="TM7" s="442"/>
      <c r="TN7" s="442"/>
      <c r="TO7" s="442"/>
      <c r="TP7" s="442"/>
      <c r="TQ7" s="442"/>
      <c r="TR7" s="442"/>
      <c r="TS7" s="442"/>
      <c r="TT7" s="442"/>
      <c r="TU7" s="442"/>
      <c r="TV7" s="442"/>
      <c r="TW7" s="442"/>
      <c r="TX7" s="442"/>
      <c r="TY7" s="442"/>
      <c r="TZ7" s="442"/>
      <c r="UA7" s="442"/>
      <c r="UB7" s="442"/>
      <c r="UC7" s="442"/>
      <c r="UD7" s="442"/>
      <c r="UE7" s="442"/>
      <c r="UF7" s="442"/>
      <c r="UG7" s="442"/>
      <c r="UH7" s="442"/>
      <c r="UI7" s="442"/>
      <c r="UJ7" s="442"/>
      <c r="UK7" s="442"/>
      <c r="UL7" s="442"/>
      <c r="UM7" s="442"/>
      <c r="UN7" s="442"/>
      <c r="UO7" s="442"/>
      <c r="UP7" s="442"/>
      <c r="UQ7" s="442"/>
      <c r="UR7" s="442"/>
      <c r="US7" s="442"/>
      <c r="UT7" s="442"/>
      <c r="UU7" s="442"/>
      <c r="UV7" s="442"/>
      <c r="UW7" s="442"/>
      <c r="UX7" s="442"/>
      <c r="UY7" s="442"/>
      <c r="UZ7" s="442"/>
      <c r="VA7" s="442"/>
      <c r="VB7" s="442"/>
      <c r="VC7" s="442"/>
      <c r="VD7" s="442"/>
      <c r="VE7" s="442"/>
      <c r="VF7" s="442"/>
      <c r="VG7" s="442"/>
      <c r="VH7" s="442"/>
    </row>
    <row r="8" spans="1:580" s="70" customFormat="1" ht="14.1" customHeight="1">
      <c r="A8" s="373"/>
      <c r="B8" s="639"/>
      <c r="C8" s="640"/>
      <c r="D8" s="641"/>
      <c r="E8" s="373"/>
      <c r="F8" s="373"/>
      <c r="G8" s="627"/>
      <c r="H8" s="628"/>
      <c r="I8" s="628"/>
      <c r="J8" s="629"/>
      <c r="K8" s="705"/>
      <c r="L8" s="706"/>
      <c r="M8" s="706"/>
      <c r="N8" s="706"/>
      <c r="O8" s="706"/>
      <c r="P8" s="706"/>
      <c r="Q8" s="706"/>
      <c r="R8" s="707"/>
      <c r="S8" s="627" t="s">
        <v>105</v>
      </c>
      <c r="T8" s="628"/>
      <c r="U8" s="628"/>
      <c r="V8" s="629"/>
      <c r="W8" s="760"/>
      <c r="X8" s="760"/>
      <c r="Y8" s="760"/>
      <c r="Z8" s="760"/>
      <c r="AA8" s="760"/>
      <c r="AB8" s="760"/>
      <c r="AC8" s="760"/>
      <c r="AD8" s="527" t="s">
        <v>106</v>
      </c>
      <c r="AE8" s="528"/>
      <c r="AF8" s="719"/>
      <c r="AG8" s="720"/>
      <c r="AH8" s="720"/>
      <c r="AI8" s="720"/>
      <c r="AJ8" s="711"/>
      <c r="AK8" s="711"/>
      <c r="AL8" s="711"/>
      <c r="AM8" s="712"/>
      <c r="AN8" s="72"/>
      <c r="AO8" s="727"/>
      <c r="AP8" s="679"/>
      <c r="AQ8" s="679"/>
      <c r="AR8" s="679"/>
      <c r="AS8" s="728"/>
      <c r="AU8" s="73"/>
      <c r="AV8" s="73"/>
      <c r="AW8" s="442"/>
      <c r="AX8" s="442"/>
      <c r="AY8" s="442"/>
      <c r="AZ8" s="442"/>
      <c r="BA8" s="442"/>
      <c r="BB8" s="442"/>
      <c r="BC8" s="442"/>
      <c r="BD8" s="442"/>
      <c r="BE8" s="442"/>
      <c r="BF8" s="442"/>
      <c r="BG8" s="442"/>
      <c r="BH8" s="442"/>
      <c r="BI8" s="442"/>
      <c r="BJ8" s="442"/>
      <c r="BK8" s="442"/>
      <c r="BL8" s="442"/>
      <c r="BM8" s="442"/>
      <c r="BN8" s="442"/>
      <c r="BO8" s="442"/>
      <c r="BP8" s="442"/>
      <c r="BQ8" s="442"/>
      <c r="BR8" s="442"/>
      <c r="BS8" s="442"/>
      <c r="BT8" s="442"/>
      <c r="BU8" s="442"/>
      <c r="BV8" s="442"/>
      <c r="BW8" s="442"/>
      <c r="BX8" s="442"/>
      <c r="BY8" s="442"/>
      <c r="BZ8" s="442"/>
      <c r="CA8" s="442"/>
      <c r="CB8" s="442"/>
      <c r="CC8" s="442"/>
      <c r="CD8" s="442"/>
      <c r="CE8" s="442"/>
      <c r="CF8" s="442"/>
      <c r="CG8" s="442"/>
      <c r="CH8" s="442"/>
      <c r="CI8" s="442"/>
      <c r="CJ8" s="442"/>
      <c r="CK8" s="442"/>
      <c r="CL8" s="442"/>
      <c r="CM8" s="442"/>
      <c r="CN8" s="442"/>
      <c r="CO8" s="442"/>
      <c r="CP8" s="442"/>
      <c r="CQ8" s="442"/>
      <c r="CR8" s="442"/>
      <c r="CS8" s="442"/>
      <c r="CT8" s="442"/>
      <c r="CU8" s="442"/>
      <c r="CV8" s="442"/>
      <c r="CW8" s="442"/>
      <c r="CX8" s="442"/>
      <c r="CY8" s="442"/>
      <c r="CZ8" s="442"/>
      <c r="DA8" s="442"/>
      <c r="DB8" s="442"/>
      <c r="DC8" s="442"/>
      <c r="DD8" s="442"/>
      <c r="DE8" s="442"/>
      <c r="DF8" s="442"/>
      <c r="DG8" s="442"/>
      <c r="DH8" s="442"/>
      <c r="DI8" s="442"/>
      <c r="DJ8" s="442"/>
      <c r="DK8" s="442"/>
      <c r="DL8" s="442"/>
      <c r="DM8" s="442"/>
      <c r="DN8" s="442"/>
      <c r="DO8" s="442"/>
      <c r="DP8" s="442"/>
      <c r="DQ8" s="442"/>
      <c r="DR8" s="442"/>
      <c r="DS8" s="442"/>
      <c r="DT8" s="442"/>
      <c r="DU8" s="442"/>
      <c r="DV8" s="442"/>
      <c r="DW8" s="442"/>
      <c r="DX8" s="442"/>
      <c r="DY8" s="442"/>
      <c r="DZ8" s="442"/>
      <c r="EA8" s="442"/>
      <c r="EB8" s="442"/>
      <c r="EC8" s="442"/>
      <c r="ED8" s="442"/>
      <c r="EE8" s="442"/>
      <c r="EF8" s="442"/>
      <c r="EG8" s="442"/>
      <c r="EH8" s="442"/>
      <c r="EI8" s="442"/>
      <c r="EJ8" s="442"/>
      <c r="EK8" s="442"/>
      <c r="EL8" s="442"/>
      <c r="EM8" s="442"/>
      <c r="EN8" s="442"/>
      <c r="EO8" s="442"/>
      <c r="EP8" s="442"/>
      <c r="EQ8" s="442"/>
      <c r="ER8" s="442"/>
      <c r="ES8" s="442"/>
      <c r="ET8" s="442"/>
      <c r="EU8" s="442"/>
      <c r="EV8" s="442"/>
      <c r="EW8" s="442"/>
      <c r="EX8" s="442"/>
      <c r="EY8" s="442"/>
      <c r="EZ8" s="442"/>
      <c r="FA8" s="442"/>
      <c r="FB8" s="442"/>
      <c r="FC8" s="442"/>
      <c r="FD8" s="442"/>
      <c r="FE8" s="442"/>
      <c r="FF8" s="442"/>
      <c r="FG8" s="442"/>
      <c r="FH8" s="442"/>
      <c r="FI8" s="442"/>
      <c r="FJ8" s="442"/>
      <c r="FK8" s="442"/>
      <c r="FL8" s="442"/>
      <c r="FM8" s="442"/>
      <c r="FN8" s="442"/>
      <c r="FO8" s="442"/>
      <c r="FP8" s="442"/>
      <c r="FQ8" s="442"/>
      <c r="FR8" s="442"/>
      <c r="FS8" s="442"/>
      <c r="FT8" s="442"/>
      <c r="FU8" s="442"/>
      <c r="FV8" s="442"/>
      <c r="FW8" s="442"/>
      <c r="FX8" s="442"/>
      <c r="FY8" s="442"/>
      <c r="FZ8" s="442"/>
      <c r="GA8" s="442"/>
      <c r="GB8" s="442"/>
      <c r="GC8" s="442"/>
      <c r="GD8" s="442"/>
      <c r="GE8" s="442"/>
      <c r="GF8" s="442"/>
      <c r="GG8" s="442"/>
      <c r="GH8" s="442"/>
      <c r="GI8" s="442"/>
      <c r="GJ8" s="442"/>
      <c r="GK8" s="442"/>
      <c r="GL8" s="442"/>
      <c r="GM8" s="442"/>
      <c r="GN8" s="442"/>
      <c r="GO8" s="442"/>
      <c r="GP8" s="442"/>
      <c r="GQ8" s="442"/>
      <c r="GR8" s="442"/>
      <c r="GS8" s="442"/>
      <c r="GT8" s="442"/>
      <c r="GU8" s="442"/>
      <c r="GV8" s="442"/>
      <c r="GW8" s="442"/>
      <c r="GX8" s="442"/>
      <c r="GY8" s="442"/>
      <c r="GZ8" s="442"/>
      <c r="HA8" s="442"/>
      <c r="HB8" s="442"/>
      <c r="HC8" s="442"/>
      <c r="HD8" s="442"/>
      <c r="HE8" s="442"/>
      <c r="HF8" s="442"/>
      <c r="HG8" s="442"/>
      <c r="HH8" s="442"/>
      <c r="HI8" s="442"/>
      <c r="HJ8" s="442"/>
      <c r="HK8" s="442"/>
      <c r="HL8" s="442"/>
      <c r="HM8" s="442"/>
      <c r="HN8" s="442"/>
      <c r="HO8" s="442"/>
      <c r="HP8" s="442"/>
      <c r="HQ8" s="442"/>
      <c r="HR8" s="442"/>
      <c r="HS8" s="442"/>
      <c r="HT8" s="442"/>
      <c r="HU8" s="442"/>
      <c r="HV8" s="442"/>
      <c r="HW8" s="442"/>
      <c r="HX8" s="442"/>
      <c r="HY8" s="442"/>
      <c r="HZ8" s="442"/>
      <c r="IA8" s="442"/>
      <c r="IB8" s="442"/>
      <c r="IC8" s="442"/>
      <c r="ID8" s="442"/>
      <c r="IE8" s="442"/>
      <c r="IF8" s="442"/>
      <c r="IG8" s="442"/>
      <c r="IH8" s="442"/>
      <c r="II8" s="442"/>
      <c r="IJ8" s="442"/>
      <c r="IK8" s="442"/>
      <c r="IL8" s="442"/>
      <c r="IM8" s="442"/>
      <c r="IN8" s="442"/>
      <c r="IO8" s="442"/>
      <c r="IP8" s="442"/>
      <c r="IQ8" s="442"/>
      <c r="IR8" s="442"/>
      <c r="IS8" s="442"/>
      <c r="IT8" s="442"/>
      <c r="IU8" s="442"/>
      <c r="IV8" s="442"/>
      <c r="IW8" s="442"/>
      <c r="IX8" s="442"/>
      <c r="IY8" s="442"/>
      <c r="IZ8" s="442"/>
      <c r="JA8" s="442"/>
      <c r="JB8" s="442"/>
      <c r="JC8" s="442"/>
      <c r="JD8" s="442"/>
      <c r="JE8" s="442"/>
      <c r="JF8" s="442"/>
      <c r="JG8" s="442"/>
      <c r="JH8" s="442"/>
      <c r="JI8" s="442"/>
      <c r="JJ8" s="442"/>
      <c r="JK8" s="442"/>
      <c r="JL8" s="442"/>
      <c r="JM8" s="442"/>
      <c r="JN8" s="442"/>
      <c r="JO8" s="442"/>
      <c r="JP8" s="442"/>
      <c r="JQ8" s="442"/>
      <c r="JR8" s="442"/>
      <c r="JS8" s="442"/>
      <c r="JT8" s="442"/>
      <c r="JU8" s="442"/>
      <c r="JV8" s="442"/>
      <c r="JW8" s="442"/>
      <c r="JX8" s="442"/>
      <c r="JY8" s="442"/>
      <c r="JZ8" s="442"/>
      <c r="KA8" s="442"/>
      <c r="KB8" s="442"/>
      <c r="KC8" s="442"/>
      <c r="KD8" s="442"/>
      <c r="KE8" s="442"/>
      <c r="KF8" s="442"/>
      <c r="KG8" s="442"/>
      <c r="KH8" s="442"/>
      <c r="KI8" s="442"/>
      <c r="KJ8" s="442"/>
      <c r="KK8" s="442"/>
      <c r="KL8" s="442"/>
      <c r="KM8" s="442"/>
      <c r="KN8" s="442"/>
      <c r="KO8" s="442"/>
      <c r="KP8" s="442"/>
      <c r="KQ8" s="442"/>
      <c r="KR8" s="442"/>
      <c r="KS8" s="442"/>
      <c r="KT8" s="442"/>
      <c r="KU8" s="442"/>
      <c r="KV8" s="442"/>
      <c r="KW8" s="442"/>
      <c r="KX8" s="442"/>
      <c r="KY8" s="442"/>
      <c r="KZ8" s="442"/>
      <c r="LA8" s="442"/>
      <c r="LB8" s="442"/>
      <c r="LC8" s="442"/>
      <c r="LD8" s="442"/>
      <c r="LE8" s="442"/>
      <c r="LF8" s="442"/>
      <c r="LG8" s="442"/>
      <c r="LH8" s="442"/>
      <c r="LI8" s="442"/>
      <c r="LJ8" s="442"/>
      <c r="LK8" s="442"/>
      <c r="LL8" s="442"/>
      <c r="LM8" s="442"/>
      <c r="LN8" s="442"/>
      <c r="LO8" s="442"/>
      <c r="LP8" s="442"/>
      <c r="LQ8" s="442"/>
      <c r="LR8" s="442"/>
      <c r="LS8" s="442"/>
      <c r="LT8" s="442"/>
      <c r="LU8" s="442"/>
      <c r="LV8" s="442"/>
      <c r="LW8" s="442"/>
      <c r="LX8" s="442"/>
      <c r="LY8" s="442"/>
      <c r="LZ8" s="442"/>
      <c r="MA8" s="442"/>
      <c r="MB8" s="442"/>
      <c r="MC8" s="442"/>
      <c r="MD8" s="442"/>
      <c r="ME8" s="442"/>
      <c r="MF8" s="442"/>
      <c r="MG8" s="442"/>
      <c r="MH8" s="442"/>
      <c r="MI8" s="442"/>
      <c r="MJ8" s="442"/>
      <c r="MK8" s="442"/>
      <c r="ML8" s="442"/>
      <c r="MM8" s="442"/>
      <c r="MN8" s="442"/>
      <c r="MO8" s="442"/>
      <c r="MP8" s="442"/>
      <c r="MQ8" s="442"/>
      <c r="MR8" s="442"/>
      <c r="MS8" s="442"/>
      <c r="MT8" s="442"/>
      <c r="MU8" s="442"/>
      <c r="MV8" s="442"/>
      <c r="MW8" s="442"/>
      <c r="MX8" s="442"/>
      <c r="MY8" s="442"/>
      <c r="MZ8" s="442"/>
      <c r="NA8" s="442"/>
      <c r="NB8" s="442"/>
      <c r="NC8" s="442"/>
      <c r="ND8" s="442"/>
      <c r="NE8" s="442"/>
      <c r="NF8" s="442"/>
      <c r="NG8" s="442"/>
      <c r="NH8" s="442"/>
      <c r="NI8" s="442"/>
      <c r="NJ8" s="442"/>
      <c r="NK8" s="442"/>
      <c r="NL8" s="442"/>
      <c r="NM8" s="442"/>
      <c r="NN8" s="442"/>
      <c r="NO8" s="442"/>
      <c r="NP8" s="442"/>
      <c r="NQ8" s="442"/>
      <c r="NR8" s="442"/>
      <c r="NS8" s="442"/>
      <c r="NT8" s="442"/>
      <c r="NU8" s="442"/>
      <c r="NV8" s="442"/>
      <c r="NW8" s="442"/>
      <c r="NX8" s="442"/>
      <c r="NY8" s="442"/>
      <c r="NZ8" s="442"/>
      <c r="OA8" s="442"/>
      <c r="OB8" s="442"/>
      <c r="OC8" s="442"/>
      <c r="OD8" s="442"/>
      <c r="OE8" s="442"/>
      <c r="OF8" s="442"/>
      <c r="OG8" s="442"/>
      <c r="OH8" s="442"/>
      <c r="OI8" s="442"/>
      <c r="OJ8" s="442"/>
      <c r="OK8" s="442"/>
      <c r="OL8" s="442"/>
      <c r="OM8" s="442"/>
      <c r="ON8" s="442"/>
      <c r="OO8" s="442"/>
      <c r="OP8" s="442"/>
      <c r="OQ8" s="442"/>
      <c r="OR8" s="442"/>
      <c r="OS8" s="442"/>
      <c r="OT8" s="442"/>
      <c r="OU8" s="442"/>
      <c r="OV8" s="442"/>
      <c r="OW8" s="442"/>
      <c r="OX8" s="442"/>
      <c r="OY8" s="442"/>
      <c r="OZ8" s="442"/>
      <c r="PA8" s="442"/>
      <c r="PB8" s="442"/>
      <c r="PC8" s="442"/>
      <c r="PD8" s="442"/>
      <c r="PE8" s="442"/>
      <c r="PF8" s="442"/>
      <c r="PG8" s="442"/>
      <c r="PH8" s="442"/>
      <c r="PI8" s="442"/>
      <c r="PJ8" s="442"/>
      <c r="PK8" s="442"/>
      <c r="PL8" s="442"/>
      <c r="PM8" s="442"/>
      <c r="PN8" s="442"/>
      <c r="PO8" s="442"/>
      <c r="PP8" s="442"/>
      <c r="PQ8" s="442"/>
      <c r="PR8" s="442"/>
      <c r="PS8" s="442"/>
      <c r="PT8" s="442"/>
      <c r="PU8" s="442"/>
      <c r="PV8" s="442"/>
      <c r="PW8" s="442"/>
      <c r="PX8" s="442"/>
      <c r="PY8" s="442"/>
      <c r="PZ8" s="442"/>
      <c r="QA8" s="442"/>
      <c r="QB8" s="442"/>
      <c r="QC8" s="442"/>
      <c r="QD8" s="442"/>
      <c r="QE8" s="442"/>
      <c r="QF8" s="442"/>
      <c r="QG8" s="442"/>
      <c r="QH8" s="442"/>
      <c r="QI8" s="442"/>
      <c r="QJ8" s="442"/>
      <c r="QK8" s="442"/>
      <c r="QL8" s="442"/>
      <c r="QM8" s="442"/>
      <c r="QN8" s="442"/>
      <c r="QO8" s="442"/>
      <c r="QP8" s="442"/>
      <c r="QQ8" s="442"/>
      <c r="QR8" s="442"/>
      <c r="QS8" s="442"/>
      <c r="QT8" s="442"/>
      <c r="QU8" s="442"/>
      <c r="QV8" s="442"/>
      <c r="QW8" s="442"/>
      <c r="QX8" s="442"/>
      <c r="QY8" s="442"/>
      <c r="QZ8" s="442"/>
      <c r="RA8" s="442"/>
      <c r="RB8" s="442"/>
      <c r="RC8" s="442"/>
      <c r="RD8" s="442"/>
      <c r="RE8" s="442"/>
      <c r="RF8" s="442"/>
      <c r="RG8" s="442"/>
      <c r="RH8" s="442"/>
      <c r="RI8" s="442"/>
      <c r="RJ8" s="442"/>
      <c r="RK8" s="442"/>
      <c r="RL8" s="442"/>
      <c r="RM8" s="442"/>
      <c r="RN8" s="442"/>
      <c r="RO8" s="442"/>
      <c r="RP8" s="442"/>
      <c r="RQ8" s="442"/>
      <c r="RR8" s="442"/>
      <c r="RS8" s="442"/>
      <c r="RT8" s="442"/>
      <c r="RU8" s="442"/>
      <c r="RV8" s="442"/>
      <c r="RW8" s="442"/>
      <c r="RX8" s="442"/>
      <c r="RY8" s="442"/>
      <c r="RZ8" s="442"/>
      <c r="SA8" s="442"/>
      <c r="SB8" s="442"/>
      <c r="SC8" s="442"/>
      <c r="SD8" s="442"/>
      <c r="SE8" s="442"/>
      <c r="SF8" s="442"/>
      <c r="SG8" s="442"/>
      <c r="SH8" s="442"/>
      <c r="SI8" s="442"/>
      <c r="SJ8" s="442"/>
      <c r="SK8" s="442"/>
      <c r="SL8" s="442"/>
      <c r="SM8" s="442"/>
      <c r="SN8" s="442"/>
      <c r="SO8" s="442"/>
      <c r="SP8" s="442"/>
      <c r="SQ8" s="442"/>
      <c r="SR8" s="442"/>
      <c r="SS8" s="442"/>
      <c r="ST8" s="442"/>
      <c r="SU8" s="442"/>
      <c r="SV8" s="442"/>
      <c r="SW8" s="442"/>
      <c r="SX8" s="442"/>
      <c r="SY8" s="442"/>
      <c r="SZ8" s="442"/>
      <c r="TA8" s="442"/>
      <c r="TB8" s="442"/>
      <c r="TC8" s="442"/>
      <c r="TD8" s="442"/>
      <c r="TE8" s="442"/>
      <c r="TF8" s="442"/>
      <c r="TG8" s="442"/>
      <c r="TH8" s="442"/>
      <c r="TI8" s="442"/>
      <c r="TJ8" s="442"/>
      <c r="TK8" s="442"/>
      <c r="TL8" s="442"/>
      <c r="TM8" s="442"/>
      <c r="TN8" s="442"/>
      <c r="TO8" s="442"/>
      <c r="TP8" s="442"/>
      <c r="TQ8" s="442"/>
      <c r="TR8" s="442"/>
      <c r="TS8" s="442"/>
      <c r="TT8" s="442"/>
      <c r="TU8" s="442"/>
      <c r="TV8" s="442"/>
      <c r="TW8" s="442"/>
      <c r="TX8" s="442"/>
      <c r="TY8" s="442"/>
      <c r="TZ8" s="442"/>
      <c r="UA8" s="442"/>
      <c r="UB8" s="442"/>
      <c r="UC8" s="442"/>
      <c r="UD8" s="442"/>
      <c r="UE8" s="442"/>
      <c r="UF8" s="442"/>
      <c r="UG8" s="442"/>
      <c r="UH8" s="442"/>
      <c r="UI8" s="442"/>
      <c r="UJ8" s="442"/>
      <c r="UK8" s="442"/>
      <c r="UL8" s="442"/>
      <c r="UM8" s="442"/>
      <c r="UN8" s="442"/>
      <c r="UO8" s="442"/>
      <c r="UP8" s="442"/>
      <c r="UQ8" s="442"/>
      <c r="UR8" s="442"/>
      <c r="US8" s="442"/>
      <c r="UT8" s="442"/>
      <c r="UU8" s="442"/>
      <c r="UV8" s="442"/>
      <c r="UW8" s="442"/>
      <c r="UX8" s="442"/>
      <c r="UY8" s="442"/>
      <c r="UZ8" s="442"/>
      <c r="VA8" s="442"/>
      <c r="VB8" s="442"/>
      <c r="VC8" s="442"/>
      <c r="VD8" s="442"/>
      <c r="VE8" s="442"/>
      <c r="VF8" s="442"/>
      <c r="VG8" s="442"/>
      <c r="VH8" s="442"/>
    </row>
    <row r="9" spans="1:580" s="70" customFormat="1" ht="14.1" customHeight="1">
      <c r="A9" s="373"/>
      <c r="B9" s="642"/>
      <c r="C9" s="643"/>
      <c r="D9" s="644"/>
      <c r="E9" s="373"/>
      <c r="F9" s="373"/>
      <c r="G9" s="651" t="s">
        <v>107</v>
      </c>
      <c r="H9" s="652"/>
      <c r="I9" s="652"/>
      <c r="J9" s="653"/>
      <c r="K9" s="697" t="s">
        <v>251</v>
      </c>
      <c r="L9" s="698"/>
      <c r="M9" s="698"/>
      <c r="N9" s="699"/>
      <c r="O9" s="700" t="s">
        <v>252</v>
      </c>
      <c r="P9" s="698"/>
      <c r="Q9" s="698"/>
      <c r="R9" s="701"/>
      <c r="S9" s="624" t="s">
        <v>108</v>
      </c>
      <c r="T9" s="625"/>
      <c r="U9" s="625"/>
      <c r="V9" s="626"/>
      <c r="W9" s="717">
        <v>29312</v>
      </c>
      <c r="X9" s="718"/>
      <c r="Y9" s="718"/>
      <c r="Z9" s="718"/>
      <c r="AA9" s="718"/>
      <c r="AB9" s="718"/>
      <c r="AC9" s="718"/>
      <c r="AD9" s="718"/>
      <c r="AE9" s="718"/>
      <c r="AF9" s="718"/>
      <c r="AG9" s="718"/>
      <c r="AH9" s="718"/>
      <c r="AI9" s="718"/>
      <c r="AJ9" s="715" t="s">
        <v>226</v>
      </c>
      <c r="AK9" s="755">
        <f>DATEDIF(W9,AI11,"Y")</f>
        <v>44</v>
      </c>
      <c r="AL9" s="755"/>
      <c r="AM9" s="713" t="s">
        <v>227</v>
      </c>
      <c r="AN9" s="72"/>
      <c r="AO9" s="764"/>
      <c r="AP9" s="672"/>
      <c r="AQ9" s="678" t="s">
        <v>109</v>
      </c>
      <c r="AR9" s="672"/>
      <c r="AS9" s="673"/>
      <c r="AU9" s="73"/>
      <c r="AV9" s="73"/>
      <c r="AW9" s="442"/>
      <c r="AX9" s="442"/>
      <c r="AY9" s="442"/>
      <c r="AZ9" s="442"/>
      <c r="BA9" s="442"/>
      <c r="BB9" s="442"/>
      <c r="BC9" s="442"/>
      <c r="BD9" s="442"/>
      <c r="BE9" s="442"/>
      <c r="BF9" s="442"/>
      <c r="BG9" s="442"/>
      <c r="BH9" s="442"/>
      <c r="BI9" s="442"/>
      <c r="BJ9" s="442"/>
      <c r="BK9" s="442"/>
      <c r="BL9" s="442"/>
      <c r="BM9" s="442"/>
      <c r="BN9" s="442"/>
      <c r="BO9" s="442"/>
      <c r="BP9" s="442"/>
      <c r="BQ9" s="442"/>
      <c r="BR9" s="442"/>
      <c r="BS9" s="442"/>
      <c r="BT9" s="442"/>
      <c r="BU9" s="442"/>
      <c r="BV9" s="442"/>
      <c r="BW9" s="442"/>
      <c r="BX9" s="442"/>
      <c r="BY9" s="442"/>
      <c r="BZ9" s="442"/>
      <c r="CA9" s="442"/>
      <c r="CB9" s="442"/>
      <c r="CC9" s="442"/>
      <c r="CD9" s="442"/>
      <c r="CE9" s="442"/>
      <c r="CF9" s="442"/>
      <c r="CG9" s="442"/>
      <c r="CH9" s="442"/>
      <c r="CI9" s="442"/>
      <c r="CJ9" s="442"/>
      <c r="CK9" s="442"/>
      <c r="CL9" s="442"/>
      <c r="CM9" s="442"/>
      <c r="CN9" s="442"/>
      <c r="CO9" s="442"/>
      <c r="CP9" s="442"/>
      <c r="CQ9" s="442"/>
      <c r="CR9" s="442"/>
      <c r="CS9" s="442"/>
      <c r="CT9" s="442"/>
      <c r="CU9" s="442"/>
      <c r="CV9" s="442"/>
      <c r="CW9" s="442"/>
      <c r="CX9" s="442"/>
      <c r="CY9" s="442"/>
      <c r="CZ9" s="442"/>
      <c r="DA9" s="442"/>
      <c r="DB9" s="442"/>
      <c r="DC9" s="442"/>
      <c r="DD9" s="442"/>
      <c r="DE9" s="442"/>
      <c r="DF9" s="442"/>
      <c r="DG9" s="442"/>
      <c r="DH9" s="442"/>
      <c r="DI9" s="442"/>
      <c r="DJ9" s="442"/>
      <c r="DK9" s="442"/>
      <c r="DL9" s="442"/>
      <c r="DM9" s="442"/>
      <c r="DN9" s="442"/>
      <c r="DO9" s="442"/>
      <c r="DP9" s="442"/>
      <c r="DQ9" s="442"/>
      <c r="DR9" s="442"/>
      <c r="DS9" s="442"/>
      <c r="DT9" s="442"/>
      <c r="DU9" s="442"/>
      <c r="DV9" s="442"/>
      <c r="DW9" s="442"/>
      <c r="DX9" s="442"/>
      <c r="DY9" s="442"/>
      <c r="DZ9" s="442"/>
      <c r="EA9" s="442"/>
      <c r="EB9" s="442"/>
      <c r="EC9" s="442"/>
      <c r="ED9" s="442"/>
      <c r="EE9" s="442"/>
      <c r="EF9" s="442"/>
      <c r="EG9" s="442"/>
      <c r="EH9" s="442"/>
      <c r="EI9" s="442"/>
      <c r="EJ9" s="442"/>
      <c r="EK9" s="442"/>
      <c r="EL9" s="442"/>
      <c r="EM9" s="442"/>
      <c r="EN9" s="442"/>
      <c r="EO9" s="442"/>
      <c r="EP9" s="442"/>
      <c r="EQ9" s="442"/>
      <c r="ER9" s="442"/>
      <c r="ES9" s="442"/>
      <c r="ET9" s="442"/>
      <c r="EU9" s="442"/>
      <c r="EV9" s="442"/>
      <c r="EW9" s="442"/>
      <c r="EX9" s="442"/>
      <c r="EY9" s="442"/>
      <c r="EZ9" s="442"/>
      <c r="FA9" s="442"/>
      <c r="FB9" s="442"/>
      <c r="FC9" s="442"/>
      <c r="FD9" s="442"/>
      <c r="FE9" s="442"/>
      <c r="FF9" s="442"/>
      <c r="FG9" s="442"/>
      <c r="FH9" s="442"/>
      <c r="FI9" s="442"/>
      <c r="FJ9" s="442"/>
      <c r="FK9" s="442"/>
      <c r="FL9" s="442"/>
      <c r="FM9" s="442"/>
      <c r="FN9" s="442"/>
      <c r="FO9" s="442"/>
      <c r="FP9" s="442"/>
      <c r="FQ9" s="442"/>
      <c r="FR9" s="442"/>
      <c r="FS9" s="442"/>
      <c r="FT9" s="442"/>
      <c r="FU9" s="442"/>
      <c r="FV9" s="442"/>
      <c r="FW9" s="442"/>
      <c r="FX9" s="442"/>
      <c r="FY9" s="442"/>
      <c r="FZ9" s="442"/>
      <c r="GA9" s="442"/>
      <c r="GB9" s="442"/>
      <c r="GC9" s="442"/>
      <c r="GD9" s="442"/>
      <c r="GE9" s="442"/>
      <c r="GF9" s="442"/>
      <c r="GG9" s="442"/>
      <c r="GH9" s="442"/>
      <c r="GI9" s="442"/>
      <c r="GJ9" s="442"/>
      <c r="GK9" s="442"/>
      <c r="GL9" s="442"/>
      <c r="GM9" s="442"/>
      <c r="GN9" s="442"/>
      <c r="GO9" s="442"/>
      <c r="GP9" s="442"/>
      <c r="GQ9" s="442"/>
      <c r="GR9" s="442"/>
      <c r="GS9" s="442"/>
      <c r="GT9" s="442"/>
      <c r="GU9" s="442"/>
      <c r="GV9" s="442"/>
      <c r="GW9" s="442"/>
      <c r="GX9" s="442"/>
      <c r="GY9" s="442"/>
      <c r="GZ9" s="442"/>
      <c r="HA9" s="442"/>
      <c r="HB9" s="442"/>
      <c r="HC9" s="442"/>
      <c r="HD9" s="442"/>
      <c r="HE9" s="442"/>
      <c r="HF9" s="442"/>
      <c r="HG9" s="442"/>
      <c r="HH9" s="442"/>
      <c r="HI9" s="442"/>
      <c r="HJ9" s="442"/>
      <c r="HK9" s="442"/>
      <c r="HL9" s="442"/>
      <c r="HM9" s="442"/>
      <c r="HN9" s="442"/>
      <c r="HO9" s="442"/>
      <c r="HP9" s="442"/>
      <c r="HQ9" s="442"/>
      <c r="HR9" s="442"/>
      <c r="HS9" s="442"/>
      <c r="HT9" s="442"/>
      <c r="HU9" s="442"/>
      <c r="HV9" s="442"/>
      <c r="HW9" s="442"/>
      <c r="HX9" s="442"/>
      <c r="HY9" s="442"/>
      <c r="HZ9" s="442"/>
      <c r="IA9" s="442"/>
      <c r="IB9" s="442"/>
      <c r="IC9" s="442"/>
      <c r="ID9" s="442"/>
      <c r="IE9" s="442"/>
      <c r="IF9" s="442"/>
      <c r="IG9" s="442"/>
      <c r="IH9" s="442"/>
      <c r="II9" s="442"/>
      <c r="IJ9" s="442"/>
      <c r="IK9" s="442"/>
      <c r="IL9" s="442"/>
      <c r="IM9" s="442"/>
      <c r="IN9" s="442"/>
      <c r="IO9" s="442"/>
      <c r="IP9" s="442"/>
      <c r="IQ9" s="442"/>
      <c r="IR9" s="442"/>
      <c r="IS9" s="442"/>
      <c r="IT9" s="442"/>
      <c r="IU9" s="442"/>
      <c r="IV9" s="442"/>
      <c r="IW9" s="442"/>
      <c r="IX9" s="442"/>
      <c r="IY9" s="442"/>
      <c r="IZ9" s="442"/>
      <c r="JA9" s="442"/>
      <c r="JB9" s="442"/>
      <c r="JC9" s="442"/>
      <c r="JD9" s="442"/>
      <c r="JE9" s="442"/>
      <c r="JF9" s="442"/>
      <c r="JG9" s="442"/>
      <c r="JH9" s="442"/>
      <c r="JI9" s="442"/>
      <c r="JJ9" s="442"/>
      <c r="JK9" s="442"/>
      <c r="JL9" s="442"/>
      <c r="JM9" s="442"/>
      <c r="JN9" s="442"/>
      <c r="JO9" s="442"/>
      <c r="JP9" s="442"/>
      <c r="JQ9" s="442"/>
      <c r="JR9" s="442"/>
      <c r="JS9" s="442"/>
      <c r="JT9" s="442"/>
      <c r="JU9" s="442"/>
      <c r="JV9" s="442"/>
      <c r="JW9" s="442"/>
      <c r="JX9" s="442"/>
      <c r="JY9" s="442"/>
      <c r="JZ9" s="442"/>
      <c r="KA9" s="442"/>
      <c r="KB9" s="442"/>
      <c r="KC9" s="442"/>
      <c r="KD9" s="442"/>
      <c r="KE9" s="442"/>
      <c r="KF9" s="442"/>
      <c r="KG9" s="442"/>
      <c r="KH9" s="442"/>
      <c r="KI9" s="442"/>
      <c r="KJ9" s="442"/>
      <c r="KK9" s="442"/>
      <c r="KL9" s="442"/>
      <c r="KM9" s="442"/>
      <c r="KN9" s="442"/>
      <c r="KO9" s="442"/>
      <c r="KP9" s="442"/>
      <c r="KQ9" s="442"/>
      <c r="KR9" s="442"/>
      <c r="KS9" s="442"/>
      <c r="KT9" s="442"/>
      <c r="KU9" s="442"/>
      <c r="KV9" s="442"/>
      <c r="KW9" s="442"/>
      <c r="KX9" s="442"/>
      <c r="KY9" s="442"/>
      <c r="KZ9" s="442"/>
      <c r="LA9" s="442"/>
      <c r="LB9" s="442"/>
      <c r="LC9" s="442"/>
      <c r="LD9" s="442"/>
      <c r="LE9" s="442"/>
      <c r="LF9" s="442"/>
      <c r="LG9" s="442"/>
      <c r="LH9" s="442"/>
      <c r="LI9" s="442"/>
      <c r="LJ9" s="442"/>
      <c r="LK9" s="442"/>
      <c r="LL9" s="442"/>
      <c r="LM9" s="442"/>
      <c r="LN9" s="442"/>
      <c r="LO9" s="442"/>
      <c r="LP9" s="442"/>
      <c r="LQ9" s="442"/>
      <c r="LR9" s="442"/>
      <c r="LS9" s="442"/>
      <c r="LT9" s="442"/>
      <c r="LU9" s="442"/>
      <c r="LV9" s="442"/>
      <c r="LW9" s="442"/>
      <c r="LX9" s="442"/>
      <c r="LY9" s="442"/>
      <c r="LZ9" s="442"/>
      <c r="MA9" s="442"/>
      <c r="MB9" s="442"/>
      <c r="MC9" s="442"/>
      <c r="MD9" s="442"/>
      <c r="ME9" s="442"/>
      <c r="MF9" s="442"/>
      <c r="MG9" s="442"/>
      <c r="MH9" s="442"/>
      <c r="MI9" s="442"/>
      <c r="MJ9" s="442"/>
      <c r="MK9" s="442"/>
      <c r="ML9" s="442"/>
      <c r="MM9" s="442"/>
      <c r="MN9" s="442"/>
      <c r="MO9" s="442"/>
      <c r="MP9" s="442"/>
      <c r="MQ9" s="442"/>
      <c r="MR9" s="442"/>
      <c r="MS9" s="442"/>
      <c r="MT9" s="442"/>
      <c r="MU9" s="442"/>
      <c r="MV9" s="442"/>
      <c r="MW9" s="442"/>
      <c r="MX9" s="442"/>
      <c r="MY9" s="442"/>
      <c r="MZ9" s="442"/>
      <c r="NA9" s="442"/>
      <c r="NB9" s="442"/>
      <c r="NC9" s="442"/>
      <c r="ND9" s="442"/>
      <c r="NE9" s="442"/>
      <c r="NF9" s="442"/>
      <c r="NG9" s="442"/>
      <c r="NH9" s="442"/>
      <c r="NI9" s="442"/>
      <c r="NJ9" s="442"/>
      <c r="NK9" s="442"/>
      <c r="NL9" s="442"/>
      <c r="NM9" s="442"/>
      <c r="NN9" s="442"/>
      <c r="NO9" s="442"/>
      <c r="NP9" s="442"/>
      <c r="NQ9" s="442"/>
      <c r="NR9" s="442"/>
      <c r="NS9" s="442"/>
      <c r="NT9" s="442"/>
      <c r="NU9" s="442"/>
      <c r="NV9" s="442"/>
      <c r="NW9" s="442"/>
      <c r="NX9" s="442"/>
      <c r="NY9" s="442"/>
      <c r="NZ9" s="442"/>
      <c r="OA9" s="442"/>
      <c r="OB9" s="442"/>
      <c r="OC9" s="442"/>
      <c r="OD9" s="442"/>
      <c r="OE9" s="442"/>
      <c r="OF9" s="442"/>
      <c r="OG9" s="442"/>
      <c r="OH9" s="442"/>
      <c r="OI9" s="442"/>
      <c r="OJ9" s="442"/>
      <c r="OK9" s="442"/>
      <c r="OL9" s="442"/>
      <c r="OM9" s="442"/>
      <c r="ON9" s="442"/>
      <c r="OO9" s="442"/>
      <c r="OP9" s="442"/>
      <c r="OQ9" s="442"/>
      <c r="OR9" s="442"/>
      <c r="OS9" s="442"/>
      <c r="OT9" s="442"/>
      <c r="OU9" s="442"/>
      <c r="OV9" s="442"/>
      <c r="OW9" s="442"/>
      <c r="OX9" s="442"/>
      <c r="OY9" s="442"/>
      <c r="OZ9" s="442"/>
      <c r="PA9" s="442"/>
      <c r="PB9" s="442"/>
      <c r="PC9" s="442"/>
      <c r="PD9" s="442"/>
      <c r="PE9" s="442"/>
      <c r="PF9" s="442"/>
      <c r="PG9" s="442"/>
      <c r="PH9" s="442"/>
      <c r="PI9" s="442"/>
      <c r="PJ9" s="442"/>
      <c r="PK9" s="442"/>
      <c r="PL9" s="442"/>
      <c r="PM9" s="442"/>
      <c r="PN9" s="442"/>
      <c r="PO9" s="442"/>
      <c r="PP9" s="442"/>
      <c r="PQ9" s="442"/>
      <c r="PR9" s="442"/>
      <c r="PS9" s="442"/>
      <c r="PT9" s="442"/>
      <c r="PU9" s="442"/>
      <c r="PV9" s="442"/>
      <c r="PW9" s="442"/>
      <c r="PX9" s="442"/>
      <c r="PY9" s="442"/>
      <c r="PZ9" s="442"/>
      <c r="QA9" s="442"/>
      <c r="QB9" s="442"/>
      <c r="QC9" s="442"/>
      <c r="QD9" s="442"/>
      <c r="QE9" s="442"/>
      <c r="QF9" s="442"/>
      <c r="QG9" s="442"/>
      <c r="QH9" s="442"/>
      <c r="QI9" s="442"/>
      <c r="QJ9" s="442"/>
      <c r="QK9" s="442"/>
      <c r="QL9" s="442"/>
      <c r="QM9" s="442"/>
      <c r="QN9" s="442"/>
      <c r="QO9" s="442"/>
      <c r="QP9" s="442"/>
      <c r="QQ9" s="442"/>
      <c r="QR9" s="442"/>
      <c r="QS9" s="442"/>
      <c r="QT9" s="442"/>
      <c r="QU9" s="442"/>
      <c r="QV9" s="442"/>
      <c r="QW9" s="442"/>
      <c r="QX9" s="442"/>
      <c r="QY9" s="442"/>
      <c r="QZ9" s="442"/>
      <c r="RA9" s="442"/>
      <c r="RB9" s="442"/>
      <c r="RC9" s="442"/>
      <c r="RD9" s="442"/>
      <c r="RE9" s="442"/>
      <c r="RF9" s="442"/>
      <c r="RG9" s="442"/>
      <c r="RH9" s="442"/>
      <c r="RI9" s="442"/>
      <c r="RJ9" s="442"/>
      <c r="RK9" s="442"/>
      <c r="RL9" s="442"/>
      <c r="RM9" s="442"/>
      <c r="RN9" s="442"/>
      <c r="RO9" s="442"/>
      <c r="RP9" s="442"/>
      <c r="RQ9" s="442"/>
      <c r="RR9" s="442"/>
      <c r="RS9" s="442"/>
      <c r="RT9" s="442"/>
      <c r="RU9" s="442"/>
      <c r="RV9" s="442"/>
      <c r="RW9" s="442"/>
      <c r="RX9" s="442"/>
      <c r="RY9" s="442"/>
      <c r="RZ9" s="442"/>
      <c r="SA9" s="442"/>
      <c r="SB9" s="442"/>
      <c r="SC9" s="442"/>
      <c r="SD9" s="442"/>
      <c r="SE9" s="442"/>
      <c r="SF9" s="442"/>
      <c r="SG9" s="442"/>
      <c r="SH9" s="442"/>
      <c r="SI9" s="442"/>
      <c r="SJ9" s="442"/>
      <c r="SK9" s="442"/>
      <c r="SL9" s="442"/>
      <c r="SM9" s="442"/>
      <c r="SN9" s="442"/>
      <c r="SO9" s="442"/>
      <c r="SP9" s="442"/>
      <c r="SQ9" s="442"/>
      <c r="SR9" s="442"/>
      <c r="SS9" s="442"/>
      <c r="ST9" s="442"/>
      <c r="SU9" s="442"/>
      <c r="SV9" s="442"/>
      <c r="SW9" s="442"/>
      <c r="SX9" s="442"/>
      <c r="SY9" s="442"/>
      <c r="SZ9" s="442"/>
      <c r="TA9" s="442"/>
      <c r="TB9" s="442"/>
      <c r="TC9" s="442"/>
      <c r="TD9" s="442"/>
      <c r="TE9" s="442"/>
      <c r="TF9" s="442"/>
      <c r="TG9" s="442"/>
      <c r="TH9" s="442"/>
      <c r="TI9" s="442"/>
      <c r="TJ9" s="442"/>
      <c r="TK9" s="442"/>
      <c r="TL9" s="442"/>
      <c r="TM9" s="442"/>
      <c r="TN9" s="442"/>
      <c r="TO9" s="442"/>
      <c r="TP9" s="442"/>
      <c r="TQ9" s="442"/>
      <c r="TR9" s="442"/>
      <c r="TS9" s="442"/>
      <c r="TT9" s="442"/>
      <c r="TU9" s="442"/>
      <c r="TV9" s="442"/>
      <c r="TW9" s="442"/>
      <c r="TX9" s="442"/>
      <c r="TY9" s="442"/>
      <c r="TZ9" s="442"/>
      <c r="UA9" s="442"/>
      <c r="UB9" s="442"/>
      <c r="UC9" s="442"/>
      <c r="UD9" s="442"/>
      <c r="UE9" s="442"/>
      <c r="UF9" s="442"/>
      <c r="UG9" s="442"/>
      <c r="UH9" s="442"/>
      <c r="UI9" s="442"/>
      <c r="UJ9" s="442"/>
      <c r="UK9" s="442"/>
      <c r="UL9" s="442"/>
      <c r="UM9" s="442"/>
      <c r="UN9" s="442"/>
      <c r="UO9" s="442"/>
      <c r="UP9" s="442"/>
      <c r="UQ9" s="442"/>
      <c r="UR9" s="442"/>
      <c r="US9" s="442"/>
      <c r="UT9" s="442"/>
      <c r="UU9" s="442"/>
      <c r="UV9" s="442"/>
      <c r="UW9" s="442"/>
      <c r="UX9" s="442"/>
      <c r="UY9" s="442"/>
      <c r="UZ9" s="442"/>
      <c r="VA9" s="442"/>
      <c r="VB9" s="442"/>
      <c r="VC9" s="442"/>
      <c r="VD9" s="442"/>
      <c r="VE9" s="442"/>
      <c r="VF9" s="442"/>
      <c r="VG9" s="442"/>
      <c r="VH9" s="442"/>
    </row>
    <row r="10" spans="1:580" s="70" customFormat="1" ht="14.1" customHeight="1">
      <c r="A10" s="373"/>
      <c r="B10" s="642"/>
      <c r="C10" s="643"/>
      <c r="D10" s="644"/>
      <c r="E10" s="373"/>
      <c r="F10" s="373"/>
      <c r="G10" s="648" t="s">
        <v>110</v>
      </c>
      <c r="H10" s="649"/>
      <c r="I10" s="649"/>
      <c r="J10" s="650"/>
      <c r="K10" s="687" t="s">
        <v>204</v>
      </c>
      <c r="L10" s="688"/>
      <c r="M10" s="688"/>
      <c r="N10" s="689"/>
      <c r="O10" s="693" t="s">
        <v>205</v>
      </c>
      <c r="P10" s="688"/>
      <c r="Q10" s="688"/>
      <c r="R10" s="694"/>
      <c r="S10" s="761"/>
      <c r="T10" s="762"/>
      <c r="U10" s="762"/>
      <c r="V10" s="763"/>
      <c r="W10" s="757"/>
      <c r="X10" s="758"/>
      <c r="Y10" s="758"/>
      <c r="Z10" s="758"/>
      <c r="AA10" s="758"/>
      <c r="AB10" s="758"/>
      <c r="AC10" s="758"/>
      <c r="AD10" s="758"/>
      <c r="AE10" s="758"/>
      <c r="AF10" s="758"/>
      <c r="AG10" s="758"/>
      <c r="AH10" s="758"/>
      <c r="AI10" s="758"/>
      <c r="AJ10" s="716"/>
      <c r="AK10" s="756"/>
      <c r="AL10" s="756"/>
      <c r="AM10" s="714"/>
      <c r="AN10" s="72"/>
      <c r="AO10" s="765"/>
      <c r="AP10" s="674"/>
      <c r="AQ10" s="679"/>
      <c r="AR10" s="674"/>
      <c r="AS10" s="675"/>
      <c r="AU10" s="73"/>
      <c r="AV10" s="73"/>
      <c r="AW10" s="442"/>
      <c r="AX10" s="442"/>
      <c r="AY10" s="442"/>
      <c r="AZ10" s="442"/>
      <c r="BA10" s="442"/>
      <c r="BB10" s="442"/>
      <c r="BC10" s="442"/>
      <c r="BD10" s="442"/>
      <c r="BE10" s="442"/>
      <c r="BF10" s="442"/>
      <c r="BG10" s="442"/>
      <c r="BH10" s="442"/>
      <c r="BI10" s="442"/>
      <c r="BJ10" s="442"/>
      <c r="BK10" s="442"/>
      <c r="BL10" s="442"/>
      <c r="BM10" s="442"/>
      <c r="BN10" s="442"/>
      <c r="BO10" s="442"/>
      <c r="BP10" s="442"/>
      <c r="BQ10" s="442"/>
      <c r="BR10" s="442"/>
      <c r="BS10" s="442"/>
      <c r="BT10" s="442"/>
      <c r="BU10" s="442"/>
      <c r="BV10" s="442"/>
      <c r="BW10" s="442"/>
      <c r="BX10" s="442"/>
      <c r="BY10" s="442"/>
      <c r="BZ10" s="442"/>
      <c r="CA10" s="442"/>
      <c r="CB10" s="442"/>
      <c r="CC10" s="442"/>
      <c r="CD10" s="442"/>
      <c r="CE10" s="442"/>
      <c r="CF10" s="442"/>
      <c r="CG10" s="442"/>
      <c r="CH10" s="442"/>
      <c r="CI10" s="442"/>
      <c r="CJ10" s="442"/>
      <c r="CK10" s="442"/>
      <c r="CL10" s="442"/>
      <c r="CM10" s="442"/>
      <c r="CN10" s="442"/>
      <c r="CO10" s="442"/>
      <c r="CP10" s="442"/>
      <c r="CQ10" s="442"/>
      <c r="CR10" s="442"/>
      <c r="CS10" s="442"/>
      <c r="CT10" s="442"/>
      <c r="CU10" s="442"/>
      <c r="CV10" s="442"/>
      <c r="CW10" s="442"/>
      <c r="CX10" s="442"/>
      <c r="CY10" s="442"/>
      <c r="CZ10" s="442"/>
      <c r="DA10" s="442"/>
      <c r="DB10" s="442"/>
      <c r="DC10" s="442"/>
      <c r="DD10" s="442"/>
      <c r="DE10" s="442"/>
      <c r="DF10" s="442"/>
      <c r="DG10" s="442"/>
      <c r="DH10" s="442"/>
      <c r="DI10" s="442"/>
      <c r="DJ10" s="442"/>
      <c r="DK10" s="442"/>
      <c r="DL10" s="442"/>
      <c r="DM10" s="442"/>
      <c r="DN10" s="442"/>
      <c r="DO10" s="442"/>
      <c r="DP10" s="442"/>
      <c r="DQ10" s="442"/>
      <c r="DR10" s="442"/>
      <c r="DS10" s="442"/>
      <c r="DT10" s="442"/>
      <c r="DU10" s="442"/>
      <c r="DV10" s="442"/>
      <c r="DW10" s="442"/>
      <c r="DX10" s="442"/>
      <c r="DY10" s="442"/>
      <c r="DZ10" s="442"/>
      <c r="EA10" s="442"/>
      <c r="EB10" s="442"/>
      <c r="EC10" s="442"/>
      <c r="ED10" s="442"/>
      <c r="EE10" s="442"/>
      <c r="EF10" s="442"/>
      <c r="EG10" s="442"/>
      <c r="EH10" s="442"/>
      <c r="EI10" s="442"/>
      <c r="EJ10" s="442"/>
      <c r="EK10" s="442"/>
      <c r="EL10" s="442"/>
      <c r="EM10" s="442"/>
      <c r="EN10" s="442"/>
      <c r="EO10" s="442"/>
      <c r="EP10" s="442"/>
      <c r="EQ10" s="442"/>
      <c r="ER10" s="442"/>
      <c r="ES10" s="442"/>
      <c r="ET10" s="442"/>
      <c r="EU10" s="442"/>
      <c r="EV10" s="442"/>
      <c r="EW10" s="442"/>
      <c r="EX10" s="442"/>
      <c r="EY10" s="442"/>
      <c r="EZ10" s="442"/>
      <c r="FA10" s="442"/>
      <c r="FB10" s="442"/>
      <c r="FC10" s="442"/>
      <c r="FD10" s="442"/>
      <c r="FE10" s="442"/>
      <c r="FF10" s="442"/>
      <c r="FG10" s="442"/>
      <c r="FH10" s="442"/>
      <c r="FI10" s="442"/>
      <c r="FJ10" s="442"/>
      <c r="FK10" s="442"/>
      <c r="FL10" s="442"/>
      <c r="FM10" s="442"/>
      <c r="FN10" s="442"/>
      <c r="FO10" s="442"/>
      <c r="FP10" s="442"/>
      <c r="FQ10" s="442"/>
      <c r="FR10" s="442"/>
      <c r="FS10" s="442"/>
      <c r="FT10" s="442"/>
      <c r="FU10" s="442"/>
      <c r="FV10" s="442"/>
      <c r="FW10" s="442"/>
      <c r="FX10" s="442"/>
      <c r="FY10" s="442"/>
      <c r="FZ10" s="442"/>
      <c r="GA10" s="442"/>
      <c r="GB10" s="442"/>
      <c r="GC10" s="442"/>
      <c r="GD10" s="442"/>
      <c r="GE10" s="442"/>
      <c r="GF10" s="442"/>
      <c r="GG10" s="442"/>
      <c r="GH10" s="442"/>
      <c r="GI10" s="442"/>
      <c r="GJ10" s="442"/>
      <c r="GK10" s="442"/>
      <c r="GL10" s="442"/>
      <c r="GM10" s="442"/>
      <c r="GN10" s="442"/>
      <c r="GO10" s="442"/>
      <c r="GP10" s="442"/>
      <c r="GQ10" s="442"/>
      <c r="GR10" s="442"/>
      <c r="GS10" s="442"/>
      <c r="GT10" s="442"/>
      <c r="GU10" s="442"/>
      <c r="GV10" s="442"/>
      <c r="GW10" s="442"/>
      <c r="GX10" s="442"/>
      <c r="GY10" s="442"/>
      <c r="GZ10" s="442"/>
      <c r="HA10" s="442"/>
      <c r="HB10" s="442"/>
      <c r="HC10" s="442"/>
      <c r="HD10" s="442"/>
      <c r="HE10" s="442"/>
      <c r="HF10" s="442"/>
      <c r="HG10" s="442"/>
      <c r="HH10" s="442"/>
      <c r="HI10" s="442"/>
      <c r="HJ10" s="442"/>
      <c r="HK10" s="442"/>
      <c r="HL10" s="442"/>
      <c r="HM10" s="442"/>
      <c r="HN10" s="442"/>
      <c r="HO10" s="442"/>
      <c r="HP10" s="442"/>
      <c r="HQ10" s="442"/>
      <c r="HR10" s="442"/>
      <c r="HS10" s="442"/>
      <c r="HT10" s="442"/>
      <c r="HU10" s="442"/>
      <c r="HV10" s="442"/>
      <c r="HW10" s="442"/>
      <c r="HX10" s="442"/>
      <c r="HY10" s="442"/>
      <c r="HZ10" s="442"/>
      <c r="IA10" s="442"/>
      <c r="IB10" s="442"/>
      <c r="IC10" s="442"/>
      <c r="ID10" s="442"/>
      <c r="IE10" s="442"/>
      <c r="IF10" s="442"/>
      <c r="IG10" s="442"/>
      <c r="IH10" s="442"/>
      <c r="II10" s="442"/>
      <c r="IJ10" s="442"/>
      <c r="IK10" s="442"/>
      <c r="IL10" s="442"/>
      <c r="IM10" s="442"/>
      <c r="IN10" s="442"/>
      <c r="IO10" s="442"/>
      <c r="IP10" s="442"/>
      <c r="IQ10" s="442"/>
      <c r="IR10" s="442"/>
      <c r="IS10" s="442"/>
      <c r="IT10" s="442"/>
      <c r="IU10" s="442"/>
      <c r="IV10" s="442"/>
      <c r="IW10" s="442"/>
      <c r="IX10" s="442"/>
      <c r="IY10" s="442"/>
      <c r="IZ10" s="442"/>
      <c r="JA10" s="442"/>
      <c r="JB10" s="442"/>
      <c r="JC10" s="442"/>
      <c r="JD10" s="442"/>
      <c r="JE10" s="442"/>
      <c r="JF10" s="442"/>
      <c r="JG10" s="442"/>
      <c r="JH10" s="442"/>
      <c r="JI10" s="442"/>
      <c r="JJ10" s="442"/>
      <c r="JK10" s="442"/>
      <c r="JL10" s="442"/>
      <c r="JM10" s="442"/>
      <c r="JN10" s="442"/>
      <c r="JO10" s="442"/>
      <c r="JP10" s="442"/>
      <c r="JQ10" s="442"/>
      <c r="JR10" s="442"/>
      <c r="JS10" s="442"/>
      <c r="JT10" s="442"/>
      <c r="JU10" s="442"/>
      <c r="JV10" s="442"/>
      <c r="JW10" s="442"/>
      <c r="JX10" s="442"/>
      <c r="JY10" s="442"/>
      <c r="JZ10" s="442"/>
      <c r="KA10" s="442"/>
      <c r="KB10" s="442"/>
      <c r="KC10" s="442"/>
      <c r="KD10" s="442"/>
      <c r="KE10" s="442"/>
      <c r="KF10" s="442"/>
      <c r="KG10" s="442"/>
      <c r="KH10" s="442"/>
      <c r="KI10" s="442"/>
      <c r="KJ10" s="442"/>
      <c r="KK10" s="442"/>
      <c r="KL10" s="442"/>
      <c r="KM10" s="442"/>
      <c r="KN10" s="442"/>
      <c r="KO10" s="442"/>
      <c r="KP10" s="442"/>
      <c r="KQ10" s="442"/>
      <c r="KR10" s="442"/>
      <c r="KS10" s="442"/>
      <c r="KT10" s="442"/>
      <c r="KU10" s="442"/>
      <c r="KV10" s="442"/>
      <c r="KW10" s="442"/>
      <c r="KX10" s="442"/>
      <c r="KY10" s="442"/>
      <c r="KZ10" s="442"/>
      <c r="LA10" s="442"/>
      <c r="LB10" s="442"/>
      <c r="LC10" s="442"/>
      <c r="LD10" s="442"/>
      <c r="LE10" s="442"/>
      <c r="LF10" s="442"/>
      <c r="LG10" s="442"/>
      <c r="LH10" s="442"/>
      <c r="LI10" s="442"/>
      <c r="LJ10" s="442"/>
      <c r="LK10" s="442"/>
      <c r="LL10" s="442"/>
      <c r="LM10" s="442"/>
      <c r="LN10" s="442"/>
      <c r="LO10" s="442"/>
      <c r="LP10" s="442"/>
      <c r="LQ10" s="442"/>
      <c r="LR10" s="442"/>
      <c r="LS10" s="442"/>
      <c r="LT10" s="442"/>
      <c r="LU10" s="442"/>
      <c r="LV10" s="442"/>
      <c r="LW10" s="442"/>
      <c r="LX10" s="442"/>
      <c r="LY10" s="442"/>
      <c r="LZ10" s="442"/>
      <c r="MA10" s="442"/>
      <c r="MB10" s="442"/>
      <c r="MC10" s="442"/>
      <c r="MD10" s="442"/>
      <c r="ME10" s="442"/>
      <c r="MF10" s="442"/>
      <c r="MG10" s="442"/>
      <c r="MH10" s="442"/>
      <c r="MI10" s="442"/>
      <c r="MJ10" s="442"/>
      <c r="MK10" s="442"/>
      <c r="ML10" s="442"/>
      <c r="MM10" s="442"/>
      <c r="MN10" s="442"/>
      <c r="MO10" s="442"/>
      <c r="MP10" s="442"/>
      <c r="MQ10" s="442"/>
      <c r="MR10" s="442"/>
      <c r="MS10" s="442"/>
      <c r="MT10" s="442"/>
      <c r="MU10" s="442"/>
      <c r="MV10" s="442"/>
      <c r="MW10" s="442"/>
      <c r="MX10" s="442"/>
      <c r="MY10" s="442"/>
      <c r="MZ10" s="442"/>
      <c r="NA10" s="442"/>
      <c r="NB10" s="442"/>
      <c r="NC10" s="442"/>
      <c r="ND10" s="442"/>
      <c r="NE10" s="442"/>
      <c r="NF10" s="442"/>
      <c r="NG10" s="442"/>
      <c r="NH10" s="442"/>
      <c r="NI10" s="442"/>
      <c r="NJ10" s="442"/>
      <c r="NK10" s="442"/>
      <c r="NL10" s="442"/>
      <c r="NM10" s="442"/>
      <c r="NN10" s="442"/>
      <c r="NO10" s="442"/>
      <c r="NP10" s="442"/>
      <c r="NQ10" s="442"/>
      <c r="NR10" s="442"/>
      <c r="NS10" s="442"/>
      <c r="NT10" s="442"/>
      <c r="NU10" s="442"/>
      <c r="NV10" s="442"/>
      <c r="NW10" s="442"/>
      <c r="NX10" s="442"/>
      <c r="NY10" s="442"/>
      <c r="NZ10" s="442"/>
      <c r="OA10" s="442"/>
      <c r="OB10" s="442"/>
      <c r="OC10" s="442"/>
      <c r="OD10" s="442"/>
      <c r="OE10" s="442"/>
      <c r="OF10" s="442"/>
      <c r="OG10" s="442"/>
      <c r="OH10" s="442"/>
      <c r="OI10" s="442"/>
      <c r="OJ10" s="442"/>
      <c r="OK10" s="442"/>
      <c r="OL10" s="442"/>
      <c r="OM10" s="442"/>
      <c r="ON10" s="442"/>
      <c r="OO10" s="442"/>
      <c r="OP10" s="442"/>
      <c r="OQ10" s="442"/>
      <c r="OR10" s="442"/>
      <c r="OS10" s="442"/>
      <c r="OT10" s="442"/>
      <c r="OU10" s="442"/>
      <c r="OV10" s="442"/>
      <c r="OW10" s="442"/>
      <c r="OX10" s="442"/>
      <c r="OY10" s="442"/>
      <c r="OZ10" s="442"/>
      <c r="PA10" s="442"/>
      <c r="PB10" s="442"/>
      <c r="PC10" s="442"/>
      <c r="PD10" s="442"/>
      <c r="PE10" s="442"/>
      <c r="PF10" s="442"/>
      <c r="PG10" s="442"/>
      <c r="PH10" s="442"/>
      <c r="PI10" s="442"/>
      <c r="PJ10" s="442"/>
      <c r="PK10" s="442"/>
      <c r="PL10" s="442"/>
      <c r="PM10" s="442"/>
      <c r="PN10" s="442"/>
      <c r="PO10" s="442"/>
      <c r="PP10" s="442"/>
      <c r="PQ10" s="442"/>
      <c r="PR10" s="442"/>
      <c r="PS10" s="442"/>
      <c r="PT10" s="442"/>
      <c r="PU10" s="442"/>
      <c r="PV10" s="442"/>
      <c r="PW10" s="442"/>
      <c r="PX10" s="442"/>
      <c r="PY10" s="442"/>
      <c r="PZ10" s="442"/>
      <c r="QA10" s="442"/>
      <c r="QB10" s="442"/>
      <c r="QC10" s="442"/>
      <c r="QD10" s="442"/>
      <c r="QE10" s="442"/>
      <c r="QF10" s="442"/>
      <c r="QG10" s="442"/>
      <c r="QH10" s="442"/>
      <c r="QI10" s="442"/>
      <c r="QJ10" s="442"/>
      <c r="QK10" s="442"/>
      <c r="QL10" s="442"/>
      <c r="QM10" s="442"/>
      <c r="QN10" s="442"/>
      <c r="QO10" s="442"/>
      <c r="QP10" s="442"/>
      <c r="QQ10" s="442"/>
      <c r="QR10" s="442"/>
      <c r="QS10" s="442"/>
      <c r="QT10" s="442"/>
      <c r="QU10" s="442"/>
      <c r="QV10" s="442"/>
      <c r="QW10" s="442"/>
      <c r="QX10" s="442"/>
      <c r="QY10" s="442"/>
      <c r="QZ10" s="442"/>
      <c r="RA10" s="442"/>
      <c r="RB10" s="442"/>
      <c r="RC10" s="442"/>
      <c r="RD10" s="442"/>
      <c r="RE10" s="442"/>
      <c r="RF10" s="442"/>
      <c r="RG10" s="442"/>
      <c r="RH10" s="442"/>
      <c r="RI10" s="442"/>
      <c r="RJ10" s="442"/>
      <c r="RK10" s="442"/>
      <c r="RL10" s="442"/>
      <c r="RM10" s="442"/>
      <c r="RN10" s="442"/>
      <c r="RO10" s="442"/>
      <c r="RP10" s="442"/>
      <c r="RQ10" s="442"/>
      <c r="RR10" s="442"/>
      <c r="RS10" s="442"/>
      <c r="RT10" s="442"/>
      <c r="RU10" s="442"/>
      <c r="RV10" s="442"/>
      <c r="RW10" s="442"/>
      <c r="RX10" s="442"/>
      <c r="RY10" s="442"/>
      <c r="RZ10" s="442"/>
      <c r="SA10" s="442"/>
      <c r="SB10" s="442"/>
      <c r="SC10" s="442"/>
      <c r="SD10" s="442"/>
      <c r="SE10" s="442"/>
      <c r="SF10" s="442"/>
      <c r="SG10" s="442"/>
      <c r="SH10" s="442"/>
      <c r="SI10" s="442"/>
      <c r="SJ10" s="442"/>
      <c r="SK10" s="442"/>
      <c r="SL10" s="442"/>
      <c r="SM10" s="442"/>
      <c r="SN10" s="442"/>
      <c r="SO10" s="442"/>
      <c r="SP10" s="442"/>
      <c r="SQ10" s="442"/>
      <c r="SR10" s="442"/>
      <c r="SS10" s="442"/>
      <c r="ST10" s="442"/>
      <c r="SU10" s="442"/>
      <c r="SV10" s="442"/>
      <c r="SW10" s="442"/>
      <c r="SX10" s="442"/>
      <c r="SY10" s="442"/>
      <c r="SZ10" s="442"/>
      <c r="TA10" s="442"/>
      <c r="TB10" s="442"/>
      <c r="TC10" s="442"/>
      <c r="TD10" s="442"/>
      <c r="TE10" s="442"/>
      <c r="TF10" s="442"/>
      <c r="TG10" s="442"/>
      <c r="TH10" s="442"/>
      <c r="TI10" s="442"/>
      <c r="TJ10" s="442"/>
      <c r="TK10" s="442"/>
      <c r="TL10" s="442"/>
      <c r="TM10" s="442"/>
      <c r="TN10" s="442"/>
      <c r="TO10" s="442"/>
      <c r="TP10" s="442"/>
      <c r="TQ10" s="442"/>
      <c r="TR10" s="442"/>
      <c r="TS10" s="442"/>
      <c r="TT10" s="442"/>
      <c r="TU10" s="442"/>
      <c r="TV10" s="442"/>
      <c r="TW10" s="442"/>
      <c r="TX10" s="442"/>
      <c r="TY10" s="442"/>
      <c r="TZ10" s="442"/>
      <c r="UA10" s="442"/>
      <c r="UB10" s="442"/>
      <c r="UC10" s="442"/>
      <c r="UD10" s="442"/>
      <c r="UE10" s="442"/>
      <c r="UF10" s="442"/>
      <c r="UG10" s="442"/>
      <c r="UH10" s="442"/>
      <c r="UI10" s="442"/>
      <c r="UJ10" s="442"/>
      <c r="UK10" s="442"/>
      <c r="UL10" s="442"/>
      <c r="UM10" s="442"/>
      <c r="UN10" s="442"/>
      <c r="UO10" s="442"/>
      <c r="UP10" s="442"/>
      <c r="UQ10" s="442"/>
      <c r="UR10" s="442"/>
      <c r="US10" s="442"/>
      <c r="UT10" s="442"/>
      <c r="UU10" s="442"/>
      <c r="UV10" s="442"/>
      <c r="UW10" s="442"/>
      <c r="UX10" s="442"/>
      <c r="UY10" s="442"/>
      <c r="UZ10" s="442"/>
      <c r="VA10" s="442"/>
      <c r="VB10" s="442"/>
      <c r="VC10" s="442"/>
      <c r="VD10" s="442"/>
      <c r="VE10" s="442"/>
      <c r="VF10" s="442"/>
      <c r="VG10" s="442"/>
      <c r="VH10" s="442"/>
    </row>
    <row r="11" spans="1:580" s="70" customFormat="1" ht="14.1" customHeight="1">
      <c r="A11" s="373"/>
      <c r="B11" s="642"/>
      <c r="C11" s="643"/>
      <c r="D11" s="644"/>
      <c r="E11" s="373"/>
      <c r="F11" s="373"/>
      <c r="G11" s="633"/>
      <c r="H11" s="634"/>
      <c r="I11" s="634"/>
      <c r="J11" s="635"/>
      <c r="K11" s="690"/>
      <c r="L11" s="691"/>
      <c r="M11" s="691"/>
      <c r="N11" s="692"/>
      <c r="O11" s="695"/>
      <c r="P11" s="691"/>
      <c r="Q11" s="691"/>
      <c r="R11" s="696"/>
      <c r="S11" s="627"/>
      <c r="T11" s="628"/>
      <c r="U11" s="628"/>
      <c r="V11" s="629"/>
      <c r="W11" s="75"/>
      <c r="X11" s="76"/>
      <c r="Y11" s="77" t="s">
        <v>226</v>
      </c>
      <c r="Z11" s="708">
        <f>W9</f>
        <v>29312</v>
      </c>
      <c r="AA11" s="708"/>
      <c r="AB11" s="708"/>
      <c r="AC11" s="708"/>
      <c r="AD11" s="708"/>
      <c r="AE11" s="708"/>
      <c r="AF11" s="708"/>
      <c r="AG11" s="78" t="s">
        <v>228</v>
      </c>
      <c r="AH11" s="79"/>
      <c r="AI11" s="759">
        <f>AW4</f>
        <v>45747</v>
      </c>
      <c r="AJ11" s="759"/>
      <c r="AK11" s="759"/>
      <c r="AL11" s="759"/>
      <c r="AM11" s="80" t="s">
        <v>229</v>
      </c>
      <c r="AU11" s="73"/>
      <c r="AV11" s="73"/>
      <c r="AW11" s="442"/>
      <c r="AX11" s="442"/>
      <c r="AY11" s="442"/>
      <c r="AZ11" s="442"/>
      <c r="BA11" s="442"/>
      <c r="BB11" s="442"/>
      <c r="BC11" s="446"/>
      <c r="BD11" s="446"/>
      <c r="BE11" s="446"/>
      <c r="BF11" s="446"/>
      <c r="BG11" s="446"/>
      <c r="BH11" s="446"/>
      <c r="BI11" s="446"/>
      <c r="BJ11" s="446"/>
      <c r="BK11" s="446"/>
      <c r="BL11" s="446"/>
      <c r="BM11" s="446"/>
      <c r="BN11" s="446"/>
      <c r="BO11" s="446"/>
      <c r="BP11" s="446"/>
      <c r="BQ11" s="446"/>
      <c r="BR11" s="446"/>
      <c r="BS11" s="446"/>
      <c r="BT11" s="446"/>
      <c r="BU11" s="446"/>
      <c r="BV11" s="446"/>
      <c r="BW11" s="446"/>
      <c r="BX11" s="446"/>
      <c r="BY11" s="446"/>
      <c r="BZ11" s="446"/>
      <c r="CA11" s="446"/>
      <c r="CB11" s="446"/>
      <c r="CC11" s="446"/>
      <c r="CD11" s="446"/>
      <c r="CE11" s="446"/>
      <c r="CF11" s="446"/>
      <c r="CG11" s="446"/>
      <c r="CH11" s="446"/>
      <c r="CI11" s="446"/>
      <c r="CJ11" s="446"/>
      <c r="CK11" s="446"/>
      <c r="CL11" s="446"/>
      <c r="CM11" s="446"/>
      <c r="CN11" s="446"/>
      <c r="CO11" s="446"/>
      <c r="CP11" s="446"/>
      <c r="CQ11" s="446"/>
      <c r="CR11" s="446"/>
      <c r="CS11" s="446"/>
      <c r="CT11" s="446"/>
      <c r="CU11" s="446"/>
      <c r="CV11" s="446"/>
      <c r="CW11" s="446"/>
      <c r="CX11" s="446"/>
      <c r="CY11" s="446"/>
      <c r="CZ11" s="446"/>
      <c r="DA11" s="446"/>
      <c r="DB11" s="446"/>
      <c r="DC11" s="446"/>
      <c r="DD11" s="446"/>
      <c r="DE11" s="446"/>
      <c r="DF11" s="446"/>
      <c r="DG11" s="446"/>
      <c r="DH11" s="446"/>
      <c r="DI11" s="446"/>
      <c r="DJ11" s="446"/>
      <c r="DK11" s="446"/>
      <c r="DL11" s="446"/>
      <c r="DM11" s="446"/>
      <c r="DN11" s="446"/>
      <c r="DO11" s="446"/>
      <c r="DP11" s="446"/>
      <c r="DQ11" s="446"/>
      <c r="DR11" s="446"/>
      <c r="DS11" s="446"/>
      <c r="DT11" s="446"/>
      <c r="DU11" s="446"/>
      <c r="DV11" s="446"/>
      <c r="DW11" s="446"/>
      <c r="DX11" s="446"/>
      <c r="DY11" s="446"/>
      <c r="DZ11" s="446"/>
      <c r="EA11" s="446"/>
      <c r="EB11" s="446"/>
      <c r="EC11" s="446"/>
      <c r="ED11" s="446"/>
      <c r="EE11" s="446"/>
      <c r="EF11" s="446"/>
      <c r="EG11" s="446"/>
      <c r="EH11" s="446"/>
      <c r="EI11" s="446"/>
      <c r="EJ11" s="446"/>
      <c r="EK11" s="446"/>
      <c r="EL11" s="446"/>
      <c r="EM11" s="446"/>
      <c r="EN11" s="446"/>
      <c r="EO11" s="446"/>
      <c r="EP11" s="446"/>
      <c r="EQ11" s="446"/>
      <c r="ER11" s="446"/>
      <c r="ES11" s="446"/>
      <c r="ET11" s="446"/>
      <c r="EU11" s="446"/>
      <c r="EV11" s="446"/>
      <c r="EW11" s="446"/>
      <c r="EX11" s="446"/>
      <c r="EY11" s="446"/>
      <c r="EZ11" s="446"/>
      <c r="FA11" s="446"/>
      <c r="FB11" s="446"/>
      <c r="FC11" s="446"/>
      <c r="FD11" s="446"/>
      <c r="FE11" s="446"/>
      <c r="FF11" s="446"/>
      <c r="FG11" s="446"/>
      <c r="FH11" s="446"/>
      <c r="FI11" s="446"/>
      <c r="FJ11" s="446"/>
      <c r="FK11" s="446"/>
      <c r="FL11" s="446"/>
      <c r="FM11" s="446"/>
      <c r="FN11" s="446"/>
      <c r="FO11" s="446"/>
      <c r="FP11" s="446"/>
      <c r="FQ11" s="446"/>
      <c r="FR11" s="446"/>
      <c r="FS11" s="446"/>
      <c r="FT11" s="446"/>
      <c r="FU11" s="446"/>
      <c r="FV11" s="446"/>
      <c r="FW11" s="446"/>
      <c r="FX11" s="446"/>
      <c r="FY11" s="446"/>
      <c r="FZ11" s="446"/>
      <c r="GA11" s="446"/>
      <c r="GB11" s="446"/>
      <c r="GC11" s="446"/>
      <c r="GD11" s="446"/>
      <c r="GE11" s="446"/>
      <c r="GF11" s="446"/>
      <c r="GG11" s="446"/>
      <c r="GH11" s="446"/>
      <c r="GI11" s="446"/>
      <c r="GJ11" s="446"/>
      <c r="GK11" s="446"/>
      <c r="GL11" s="446"/>
      <c r="GM11" s="446"/>
      <c r="GN11" s="446"/>
      <c r="GO11" s="446"/>
      <c r="GP11" s="446"/>
      <c r="GQ11" s="446"/>
      <c r="GR11" s="446"/>
      <c r="GS11" s="446"/>
      <c r="GT11" s="446"/>
      <c r="GU11" s="446"/>
      <c r="GV11" s="446"/>
      <c r="GW11" s="446"/>
      <c r="GX11" s="446"/>
      <c r="GY11" s="446"/>
      <c r="GZ11" s="446"/>
      <c r="HA11" s="446"/>
      <c r="HB11" s="446"/>
      <c r="HC11" s="446"/>
      <c r="HD11" s="446"/>
      <c r="HE11" s="446"/>
      <c r="HF11" s="446"/>
      <c r="HG11" s="446"/>
      <c r="HH11" s="446"/>
      <c r="HI11" s="446"/>
      <c r="HJ11" s="446"/>
      <c r="HK11" s="446"/>
      <c r="HL11" s="446"/>
      <c r="HM11" s="446"/>
      <c r="HN11" s="446"/>
      <c r="HO11" s="446"/>
      <c r="HP11" s="446"/>
      <c r="HQ11" s="446"/>
      <c r="HR11" s="446"/>
      <c r="HS11" s="446"/>
      <c r="HT11" s="446"/>
      <c r="HU11" s="446"/>
      <c r="HV11" s="446"/>
      <c r="HW11" s="446"/>
      <c r="HX11" s="446"/>
      <c r="HY11" s="446"/>
      <c r="HZ11" s="446"/>
      <c r="IA11" s="446"/>
      <c r="IB11" s="446"/>
      <c r="IC11" s="446"/>
      <c r="ID11" s="446"/>
      <c r="IE11" s="446"/>
      <c r="IF11" s="446"/>
      <c r="IG11" s="446"/>
      <c r="IH11" s="446"/>
      <c r="II11" s="446"/>
      <c r="IJ11" s="446"/>
      <c r="IK11" s="446"/>
      <c r="IL11" s="446"/>
      <c r="IM11" s="446"/>
      <c r="IN11" s="446"/>
      <c r="IO11" s="446"/>
      <c r="IP11" s="446"/>
      <c r="IQ11" s="446"/>
      <c r="IR11" s="446"/>
      <c r="IS11" s="446"/>
      <c r="IT11" s="446"/>
      <c r="IU11" s="446"/>
      <c r="IV11" s="446"/>
      <c r="IW11" s="446"/>
      <c r="IX11" s="446"/>
      <c r="IY11" s="446"/>
      <c r="IZ11" s="446"/>
      <c r="JA11" s="446"/>
      <c r="JB11" s="446"/>
      <c r="JC11" s="446"/>
      <c r="JD11" s="446"/>
      <c r="JE11" s="446"/>
      <c r="JF11" s="446"/>
      <c r="JG11" s="446"/>
      <c r="JH11" s="446"/>
      <c r="JI11" s="446"/>
      <c r="JJ11" s="446"/>
      <c r="JK11" s="446"/>
      <c r="JL11" s="446"/>
      <c r="JM11" s="446"/>
      <c r="JN11" s="446"/>
      <c r="JO11" s="446"/>
      <c r="JP11" s="446"/>
      <c r="JQ11" s="446"/>
      <c r="JR11" s="446"/>
      <c r="JS11" s="446"/>
      <c r="JT11" s="446"/>
      <c r="JU11" s="446"/>
      <c r="JV11" s="446"/>
      <c r="JW11" s="446"/>
      <c r="JX11" s="446"/>
      <c r="JY11" s="446"/>
      <c r="JZ11" s="446"/>
      <c r="KA11" s="446"/>
      <c r="KB11" s="446"/>
      <c r="KC11" s="446"/>
      <c r="KD11" s="446"/>
      <c r="KE11" s="446"/>
      <c r="KF11" s="446"/>
      <c r="KG11" s="446"/>
      <c r="KH11" s="446"/>
      <c r="KI11" s="446"/>
      <c r="KJ11" s="446"/>
      <c r="KK11" s="446"/>
      <c r="KL11" s="446"/>
      <c r="KM11" s="446"/>
      <c r="KN11" s="446"/>
      <c r="KO11" s="446"/>
      <c r="KP11" s="446"/>
      <c r="KQ11" s="446"/>
      <c r="KR11" s="446"/>
      <c r="KS11" s="446"/>
      <c r="KT11" s="446"/>
      <c r="KU11" s="446"/>
      <c r="KV11" s="446"/>
      <c r="KW11" s="446"/>
      <c r="KX11" s="446"/>
      <c r="KY11" s="446"/>
      <c r="KZ11" s="446"/>
      <c r="LA11" s="446"/>
      <c r="LB11" s="446"/>
      <c r="LC11" s="446"/>
      <c r="LD11" s="446"/>
      <c r="LE11" s="446"/>
      <c r="LF11" s="446"/>
      <c r="LG11" s="446"/>
      <c r="LH11" s="446"/>
      <c r="LI11" s="446"/>
      <c r="LJ11" s="446"/>
      <c r="LK11" s="446"/>
      <c r="LL11" s="446"/>
      <c r="LM11" s="446"/>
      <c r="LN11" s="446"/>
      <c r="LO11" s="446"/>
      <c r="LP11" s="446"/>
      <c r="LQ11" s="446"/>
      <c r="LR11" s="446"/>
      <c r="LS11" s="446"/>
      <c r="LT11" s="446"/>
      <c r="LU11" s="446"/>
      <c r="LV11" s="446"/>
      <c r="LW11" s="446"/>
      <c r="LX11" s="446"/>
      <c r="LY11" s="446"/>
      <c r="LZ11" s="446"/>
      <c r="MA11" s="446"/>
      <c r="MB11" s="446"/>
      <c r="MC11" s="446"/>
      <c r="MD11" s="446"/>
      <c r="ME11" s="446"/>
      <c r="MF11" s="446"/>
      <c r="MG11" s="446"/>
      <c r="MH11" s="446"/>
      <c r="MI11" s="446"/>
      <c r="MJ11" s="446"/>
      <c r="MK11" s="446"/>
      <c r="ML11" s="446"/>
      <c r="MM11" s="446"/>
      <c r="MN11" s="446"/>
      <c r="MO11" s="446"/>
      <c r="MP11" s="446"/>
      <c r="MQ11" s="446"/>
      <c r="MR11" s="446"/>
      <c r="MS11" s="446"/>
      <c r="MT11" s="446"/>
      <c r="MU11" s="446"/>
      <c r="MV11" s="446"/>
      <c r="MW11" s="446"/>
      <c r="MX11" s="446"/>
      <c r="MY11" s="446"/>
      <c r="MZ11" s="446"/>
      <c r="NA11" s="446"/>
      <c r="NB11" s="446"/>
      <c r="NC11" s="446"/>
      <c r="ND11" s="446"/>
      <c r="NE11" s="446"/>
      <c r="NF11" s="446"/>
      <c r="NG11" s="446"/>
      <c r="NH11" s="446"/>
      <c r="NI11" s="446"/>
      <c r="NJ11" s="446"/>
      <c r="NK11" s="446"/>
      <c r="NL11" s="446"/>
      <c r="NM11" s="446"/>
      <c r="NN11" s="446"/>
      <c r="NO11" s="446"/>
      <c r="NP11" s="446"/>
      <c r="NQ11" s="446"/>
      <c r="NR11" s="446"/>
      <c r="NS11" s="446"/>
      <c r="NT11" s="446"/>
      <c r="NU11" s="446"/>
      <c r="NV11" s="446"/>
      <c r="NW11" s="446"/>
      <c r="NX11" s="446"/>
      <c r="NY11" s="446"/>
      <c r="NZ11" s="446"/>
      <c r="OA11" s="446"/>
      <c r="OB11" s="446"/>
      <c r="OC11" s="446"/>
      <c r="OD11" s="446"/>
      <c r="OE11" s="446"/>
      <c r="OF11" s="446"/>
      <c r="OG11" s="446"/>
      <c r="OH11" s="446"/>
      <c r="OI11" s="446"/>
      <c r="OJ11" s="446"/>
      <c r="OK11" s="446"/>
      <c r="OL11" s="446"/>
      <c r="OM11" s="446"/>
      <c r="ON11" s="446"/>
      <c r="OO11" s="446"/>
      <c r="OP11" s="446"/>
      <c r="OQ11" s="446"/>
      <c r="OR11" s="446"/>
      <c r="OS11" s="446"/>
      <c r="OT11" s="446"/>
      <c r="OU11" s="446"/>
      <c r="OV11" s="446"/>
      <c r="OW11" s="446"/>
      <c r="OX11" s="446"/>
      <c r="OY11" s="446"/>
      <c r="OZ11" s="446"/>
      <c r="PA11" s="446"/>
      <c r="PB11" s="446"/>
      <c r="PC11" s="446"/>
      <c r="PD11" s="446"/>
      <c r="PE11" s="446"/>
      <c r="PF11" s="446"/>
      <c r="PG11" s="446"/>
      <c r="PH11" s="446"/>
      <c r="PI11" s="446"/>
      <c r="PJ11" s="446"/>
      <c r="PK11" s="446"/>
      <c r="PL11" s="446"/>
      <c r="PM11" s="446"/>
      <c r="PN11" s="446"/>
      <c r="PO11" s="446"/>
      <c r="PP11" s="446"/>
      <c r="PQ11" s="446"/>
      <c r="PR11" s="446"/>
      <c r="PS11" s="446"/>
      <c r="PT11" s="446"/>
      <c r="PU11" s="446"/>
      <c r="PV11" s="446"/>
      <c r="PW11" s="446"/>
      <c r="PX11" s="446"/>
      <c r="PY11" s="446"/>
      <c r="PZ11" s="446"/>
      <c r="QA11" s="446"/>
      <c r="QB11" s="446"/>
      <c r="QC11" s="446"/>
      <c r="QD11" s="446"/>
      <c r="QE11" s="446"/>
      <c r="QF11" s="446"/>
      <c r="QG11" s="446"/>
      <c r="QH11" s="446"/>
      <c r="QI11" s="446"/>
      <c r="QJ11" s="446"/>
      <c r="QK11" s="446"/>
      <c r="QL11" s="446"/>
      <c r="QM11" s="446"/>
      <c r="QN11" s="446"/>
      <c r="QO11" s="446"/>
      <c r="QP11" s="446"/>
      <c r="QQ11" s="446"/>
      <c r="QR11" s="446"/>
      <c r="QS11" s="446"/>
      <c r="QT11" s="446"/>
      <c r="QU11" s="446"/>
      <c r="QV11" s="446"/>
      <c r="QW11" s="446"/>
      <c r="QX11" s="446"/>
      <c r="QY11" s="446"/>
      <c r="QZ11" s="446"/>
      <c r="RA11" s="446"/>
      <c r="RB11" s="446"/>
      <c r="RC11" s="446"/>
      <c r="RD11" s="446"/>
      <c r="RE11" s="446"/>
      <c r="RF11" s="446"/>
      <c r="RG11" s="446"/>
      <c r="RH11" s="446"/>
      <c r="RI11" s="446"/>
      <c r="RJ11" s="446"/>
      <c r="RK11" s="446"/>
      <c r="RL11" s="446"/>
      <c r="RM11" s="446"/>
      <c r="RN11" s="446"/>
      <c r="RO11" s="446"/>
      <c r="RP11" s="446"/>
      <c r="RQ11" s="446"/>
      <c r="RR11" s="446"/>
      <c r="RS11" s="446"/>
      <c r="RT11" s="446"/>
      <c r="RU11" s="446"/>
      <c r="RV11" s="446"/>
      <c r="RW11" s="446"/>
      <c r="RX11" s="446"/>
      <c r="RY11" s="446"/>
      <c r="RZ11" s="446"/>
      <c r="SA11" s="446"/>
      <c r="SB11" s="446"/>
      <c r="SC11" s="446"/>
      <c r="SD11" s="446"/>
      <c r="SE11" s="446"/>
      <c r="SF11" s="446"/>
      <c r="SG11" s="446"/>
      <c r="SH11" s="446"/>
      <c r="SI11" s="446"/>
      <c r="SJ11" s="446"/>
      <c r="SK11" s="446"/>
      <c r="SL11" s="446"/>
      <c r="SM11" s="446"/>
      <c r="SN11" s="446"/>
      <c r="SO11" s="446"/>
      <c r="SP11" s="446"/>
      <c r="SQ11" s="446"/>
      <c r="SR11" s="446"/>
      <c r="SS11" s="446"/>
      <c r="ST11" s="446"/>
      <c r="SU11" s="446"/>
      <c r="SV11" s="446"/>
      <c r="SW11" s="446"/>
      <c r="SX11" s="446"/>
      <c r="SY11" s="446"/>
      <c r="SZ11" s="446"/>
      <c r="TA11" s="446"/>
      <c r="TB11" s="446"/>
      <c r="TC11" s="446"/>
      <c r="TD11" s="446"/>
      <c r="TE11" s="446"/>
      <c r="TF11" s="446"/>
      <c r="TG11" s="446"/>
      <c r="TH11" s="446"/>
      <c r="TI11" s="446"/>
      <c r="TJ11" s="446"/>
      <c r="TK11" s="446"/>
      <c r="TL11" s="446"/>
      <c r="TM11" s="446"/>
      <c r="TN11" s="446"/>
      <c r="TO11" s="446"/>
      <c r="TP11" s="446"/>
      <c r="TQ11" s="446"/>
      <c r="TR11" s="446"/>
      <c r="TS11" s="446"/>
      <c r="TT11" s="446"/>
      <c r="TU11" s="446"/>
      <c r="TV11" s="446"/>
      <c r="TW11" s="446"/>
      <c r="TX11" s="446"/>
      <c r="TY11" s="446"/>
      <c r="TZ11" s="446"/>
      <c r="UA11" s="446"/>
      <c r="UB11" s="446"/>
      <c r="UC11" s="446"/>
      <c r="UD11" s="446"/>
      <c r="UE11" s="446"/>
      <c r="UF11" s="446"/>
      <c r="UG11" s="446"/>
      <c r="UH11" s="446"/>
      <c r="UI11" s="446"/>
      <c r="UJ11" s="446"/>
      <c r="UK11" s="446"/>
      <c r="UL11" s="446"/>
      <c r="UM11" s="446"/>
      <c r="UN11" s="446"/>
      <c r="UO11" s="446"/>
      <c r="UP11" s="446"/>
      <c r="UQ11" s="446"/>
      <c r="UR11" s="446"/>
      <c r="US11" s="446"/>
      <c r="UT11" s="446"/>
      <c r="UU11" s="446"/>
      <c r="UV11" s="446"/>
      <c r="UW11" s="446"/>
      <c r="UX11" s="446"/>
      <c r="UY11" s="446"/>
      <c r="UZ11" s="446"/>
      <c r="VA11" s="446"/>
      <c r="VB11" s="446"/>
      <c r="VC11" s="446"/>
      <c r="VD11" s="446"/>
      <c r="VE11" s="446"/>
      <c r="VF11" s="446"/>
      <c r="VG11" s="446"/>
      <c r="VH11" s="446"/>
    </row>
    <row r="12" spans="1:580" s="70" customFormat="1" ht="14.1" customHeight="1">
      <c r="A12" s="373"/>
      <c r="B12" s="642"/>
      <c r="C12" s="643"/>
      <c r="D12" s="644"/>
      <c r="E12" s="373"/>
      <c r="F12" s="373"/>
      <c r="G12" s="630" t="s">
        <v>111</v>
      </c>
      <c r="H12" s="631"/>
      <c r="I12" s="631"/>
      <c r="J12" s="632"/>
      <c r="K12" s="735" t="s">
        <v>267</v>
      </c>
      <c r="L12" s="736"/>
      <c r="M12" s="736"/>
      <c r="N12" s="736"/>
      <c r="O12" s="736"/>
      <c r="P12" s="736"/>
      <c r="Q12" s="736"/>
      <c r="R12" s="736"/>
      <c r="S12" s="736"/>
      <c r="T12" s="736"/>
      <c r="U12" s="736"/>
      <c r="V12" s="736"/>
      <c r="W12" s="736"/>
      <c r="X12" s="736"/>
      <c r="Y12" s="736"/>
      <c r="Z12" s="736"/>
      <c r="AA12" s="736"/>
      <c r="AB12" s="736"/>
      <c r="AC12" s="736"/>
      <c r="AD12" s="736"/>
      <c r="AE12" s="736"/>
      <c r="AF12" s="736"/>
      <c r="AG12" s="736"/>
      <c r="AH12" s="736"/>
      <c r="AI12" s="736"/>
      <c r="AJ12" s="736"/>
      <c r="AK12" s="736"/>
      <c r="AL12" s="736"/>
      <c r="AM12" s="737"/>
      <c r="AU12" s="73"/>
      <c r="AV12" s="73"/>
      <c r="AW12" s="442"/>
      <c r="AX12" s="442"/>
      <c r="AY12" s="442"/>
      <c r="AZ12" s="442"/>
      <c r="BA12" s="442"/>
      <c r="BB12" s="442"/>
      <c r="BC12" s="446"/>
      <c r="BD12" s="446"/>
      <c r="BE12" s="446"/>
      <c r="BF12" s="446"/>
      <c r="BG12" s="446"/>
      <c r="BH12" s="446"/>
      <c r="BI12" s="446"/>
      <c r="BJ12" s="446"/>
      <c r="BK12" s="446"/>
      <c r="BL12" s="446"/>
      <c r="BM12" s="446"/>
      <c r="BN12" s="446"/>
      <c r="BO12" s="446"/>
      <c r="BP12" s="446"/>
      <c r="BQ12" s="446"/>
      <c r="BR12" s="446"/>
      <c r="BS12" s="446"/>
      <c r="BT12" s="446"/>
      <c r="BU12" s="446"/>
      <c r="BV12" s="446"/>
      <c r="BW12" s="446"/>
      <c r="BX12" s="446"/>
      <c r="BY12" s="446"/>
      <c r="BZ12" s="446"/>
      <c r="CA12" s="446"/>
      <c r="CB12" s="446"/>
      <c r="CC12" s="446"/>
      <c r="CD12" s="446"/>
      <c r="CE12" s="446"/>
      <c r="CF12" s="446"/>
      <c r="CG12" s="446"/>
      <c r="CH12" s="446"/>
      <c r="CI12" s="446"/>
      <c r="CJ12" s="446"/>
      <c r="CK12" s="446"/>
      <c r="CL12" s="446"/>
      <c r="CM12" s="446"/>
      <c r="CN12" s="446"/>
      <c r="CO12" s="446"/>
      <c r="CP12" s="446"/>
      <c r="CQ12" s="446"/>
      <c r="CR12" s="446"/>
      <c r="CS12" s="446"/>
      <c r="CT12" s="446"/>
      <c r="CU12" s="446"/>
      <c r="CV12" s="446"/>
      <c r="CW12" s="446"/>
      <c r="CX12" s="446"/>
      <c r="CY12" s="446"/>
      <c r="CZ12" s="446"/>
      <c r="DA12" s="446"/>
      <c r="DB12" s="446"/>
      <c r="DC12" s="446"/>
      <c r="DD12" s="446"/>
      <c r="DE12" s="446"/>
      <c r="DF12" s="446"/>
      <c r="DG12" s="446"/>
      <c r="DH12" s="446"/>
      <c r="DI12" s="446"/>
      <c r="DJ12" s="446"/>
      <c r="DK12" s="446"/>
      <c r="DL12" s="446"/>
      <c r="DM12" s="446"/>
      <c r="DN12" s="446"/>
      <c r="DO12" s="446"/>
      <c r="DP12" s="446"/>
      <c r="DQ12" s="446"/>
      <c r="DR12" s="446"/>
      <c r="DS12" s="446"/>
      <c r="DT12" s="446"/>
      <c r="DU12" s="446"/>
      <c r="DV12" s="446"/>
      <c r="DW12" s="446"/>
      <c r="DX12" s="446"/>
      <c r="DY12" s="446"/>
      <c r="DZ12" s="446"/>
      <c r="EA12" s="446"/>
      <c r="EB12" s="446"/>
      <c r="EC12" s="446"/>
      <c r="ED12" s="446"/>
      <c r="EE12" s="446"/>
      <c r="EF12" s="446"/>
      <c r="EG12" s="446"/>
      <c r="EH12" s="446"/>
      <c r="EI12" s="446"/>
      <c r="EJ12" s="446"/>
      <c r="EK12" s="446"/>
      <c r="EL12" s="446"/>
      <c r="EM12" s="446"/>
      <c r="EN12" s="446"/>
      <c r="EO12" s="446"/>
      <c r="EP12" s="446"/>
      <c r="EQ12" s="446"/>
      <c r="ER12" s="446"/>
      <c r="ES12" s="446"/>
      <c r="ET12" s="446"/>
      <c r="EU12" s="446"/>
      <c r="EV12" s="446"/>
      <c r="EW12" s="446"/>
      <c r="EX12" s="446"/>
      <c r="EY12" s="446"/>
      <c r="EZ12" s="446"/>
      <c r="FA12" s="446"/>
      <c r="FB12" s="446"/>
      <c r="FC12" s="446"/>
      <c r="FD12" s="446"/>
      <c r="FE12" s="446"/>
      <c r="FF12" s="446"/>
      <c r="FG12" s="446"/>
      <c r="FH12" s="446"/>
      <c r="FI12" s="446"/>
      <c r="FJ12" s="446"/>
      <c r="FK12" s="446"/>
      <c r="FL12" s="446"/>
      <c r="FM12" s="446"/>
      <c r="FN12" s="446"/>
      <c r="FO12" s="446"/>
      <c r="FP12" s="446"/>
      <c r="FQ12" s="446"/>
      <c r="FR12" s="446"/>
      <c r="FS12" s="446"/>
      <c r="FT12" s="446"/>
      <c r="FU12" s="446"/>
      <c r="FV12" s="446"/>
      <c r="FW12" s="446"/>
      <c r="FX12" s="446"/>
      <c r="FY12" s="446"/>
      <c r="FZ12" s="446"/>
      <c r="GA12" s="446"/>
      <c r="GB12" s="446"/>
      <c r="GC12" s="446"/>
      <c r="GD12" s="446"/>
      <c r="GE12" s="446"/>
      <c r="GF12" s="446"/>
      <c r="GG12" s="446"/>
      <c r="GH12" s="446"/>
      <c r="GI12" s="446"/>
      <c r="GJ12" s="446"/>
      <c r="GK12" s="446"/>
      <c r="GL12" s="446"/>
      <c r="GM12" s="446"/>
      <c r="GN12" s="446"/>
      <c r="GO12" s="446"/>
      <c r="GP12" s="446"/>
      <c r="GQ12" s="446"/>
      <c r="GR12" s="446"/>
      <c r="GS12" s="446"/>
      <c r="GT12" s="446"/>
      <c r="GU12" s="446"/>
      <c r="GV12" s="446"/>
      <c r="GW12" s="446"/>
      <c r="GX12" s="446"/>
      <c r="GY12" s="446"/>
      <c r="GZ12" s="446"/>
      <c r="HA12" s="446"/>
      <c r="HB12" s="446"/>
      <c r="HC12" s="446"/>
      <c r="HD12" s="446"/>
      <c r="HE12" s="446"/>
      <c r="HF12" s="446"/>
      <c r="HG12" s="446"/>
      <c r="HH12" s="446"/>
      <c r="HI12" s="446"/>
      <c r="HJ12" s="446"/>
      <c r="HK12" s="446"/>
      <c r="HL12" s="446"/>
      <c r="HM12" s="446"/>
      <c r="HN12" s="446"/>
      <c r="HO12" s="446"/>
      <c r="HP12" s="446"/>
      <c r="HQ12" s="446"/>
      <c r="HR12" s="446"/>
      <c r="HS12" s="446"/>
      <c r="HT12" s="446"/>
      <c r="HU12" s="446"/>
      <c r="HV12" s="446"/>
      <c r="HW12" s="446"/>
      <c r="HX12" s="446"/>
      <c r="HY12" s="446"/>
      <c r="HZ12" s="446"/>
      <c r="IA12" s="446"/>
      <c r="IB12" s="446"/>
      <c r="IC12" s="446"/>
      <c r="ID12" s="446"/>
      <c r="IE12" s="446"/>
      <c r="IF12" s="446"/>
      <c r="IG12" s="446"/>
      <c r="IH12" s="446"/>
      <c r="II12" s="446"/>
      <c r="IJ12" s="446"/>
      <c r="IK12" s="446"/>
      <c r="IL12" s="446"/>
      <c r="IM12" s="446"/>
      <c r="IN12" s="446"/>
      <c r="IO12" s="446"/>
      <c r="IP12" s="446"/>
      <c r="IQ12" s="446"/>
      <c r="IR12" s="446"/>
      <c r="IS12" s="446"/>
      <c r="IT12" s="446"/>
      <c r="IU12" s="446"/>
      <c r="IV12" s="446"/>
      <c r="IW12" s="446"/>
      <c r="IX12" s="446"/>
      <c r="IY12" s="446"/>
      <c r="IZ12" s="446"/>
      <c r="JA12" s="446"/>
      <c r="JB12" s="446"/>
      <c r="JC12" s="446"/>
      <c r="JD12" s="446"/>
      <c r="JE12" s="446"/>
      <c r="JF12" s="446"/>
      <c r="JG12" s="446"/>
      <c r="JH12" s="446"/>
      <c r="JI12" s="446"/>
      <c r="JJ12" s="446"/>
      <c r="JK12" s="446"/>
      <c r="JL12" s="446"/>
      <c r="JM12" s="446"/>
      <c r="JN12" s="446"/>
      <c r="JO12" s="446"/>
      <c r="JP12" s="446"/>
      <c r="JQ12" s="446"/>
      <c r="JR12" s="446"/>
      <c r="JS12" s="446"/>
      <c r="JT12" s="446"/>
      <c r="JU12" s="446"/>
      <c r="JV12" s="446"/>
      <c r="JW12" s="446"/>
      <c r="JX12" s="446"/>
      <c r="JY12" s="446"/>
      <c r="JZ12" s="446"/>
      <c r="KA12" s="446"/>
      <c r="KB12" s="446"/>
      <c r="KC12" s="446"/>
      <c r="KD12" s="446"/>
      <c r="KE12" s="446"/>
      <c r="KF12" s="446"/>
      <c r="KG12" s="446"/>
      <c r="KH12" s="446"/>
      <c r="KI12" s="446"/>
      <c r="KJ12" s="446"/>
      <c r="KK12" s="446"/>
      <c r="KL12" s="446"/>
      <c r="KM12" s="446"/>
      <c r="KN12" s="446"/>
      <c r="KO12" s="446"/>
      <c r="KP12" s="446"/>
      <c r="KQ12" s="446"/>
      <c r="KR12" s="446"/>
      <c r="KS12" s="446"/>
      <c r="KT12" s="446"/>
      <c r="KU12" s="446"/>
      <c r="KV12" s="446"/>
      <c r="KW12" s="446"/>
      <c r="KX12" s="446"/>
      <c r="KY12" s="446"/>
      <c r="KZ12" s="446"/>
      <c r="LA12" s="446"/>
      <c r="LB12" s="446"/>
      <c r="LC12" s="446"/>
      <c r="LD12" s="446"/>
      <c r="LE12" s="446"/>
      <c r="LF12" s="446"/>
      <c r="LG12" s="446"/>
      <c r="LH12" s="446"/>
      <c r="LI12" s="446"/>
      <c r="LJ12" s="446"/>
      <c r="LK12" s="446"/>
      <c r="LL12" s="446"/>
      <c r="LM12" s="446"/>
      <c r="LN12" s="446"/>
      <c r="LO12" s="446"/>
      <c r="LP12" s="446"/>
      <c r="LQ12" s="446"/>
      <c r="LR12" s="446"/>
      <c r="LS12" s="446"/>
      <c r="LT12" s="446"/>
      <c r="LU12" s="446"/>
      <c r="LV12" s="446"/>
      <c r="LW12" s="446"/>
      <c r="LX12" s="446"/>
      <c r="LY12" s="446"/>
      <c r="LZ12" s="446"/>
      <c r="MA12" s="446"/>
      <c r="MB12" s="446"/>
      <c r="MC12" s="446"/>
      <c r="MD12" s="446"/>
      <c r="ME12" s="446"/>
      <c r="MF12" s="446"/>
      <c r="MG12" s="446"/>
      <c r="MH12" s="446"/>
      <c r="MI12" s="446"/>
      <c r="MJ12" s="446"/>
      <c r="MK12" s="446"/>
      <c r="ML12" s="446"/>
      <c r="MM12" s="446"/>
      <c r="MN12" s="446"/>
      <c r="MO12" s="446"/>
      <c r="MP12" s="446"/>
      <c r="MQ12" s="446"/>
      <c r="MR12" s="446"/>
      <c r="MS12" s="446"/>
      <c r="MT12" s="446"/>
      <c r="MU12" s="446"/>
      <c r="MV12" s="446"/>
      <c r="MW12" s="446"/>
      <c r="MX12" s="446"/>
      <c r="MY12" s="446"/>
      <c r="MZ12" s="446"/>
      <c r="NA12" s="446"/>
      <c r="NB12" s="446"/>
      <c r="NC12" s="446"/>
      <c r="ND12" s="446"/>
      <c r="NE12" s="446"/>
      <c r="NF12" s="446"/>
      <c r="NG12" s="446"/>
      <c r="NH12" s="446"/>
      <c r="NI12" s="446"/>
      <c r="NJ12" s="446"/>
      <c r="NK12" s="446"/>
      <c r="NL12" s="446"/>
      <c r="NM12" s="446"/>
      <c r="NN12" s="446"/>
      <c r="NO12" s="446"/>
      <c r="NP12" s="446"/>
      <c r="NQ12" s="446"/>
      <c r="NR12" s="446"/>
      <c r="NS12" s="446"/>
      <c r="NT12" s="446"/>
      <c r="NU12" s="446"/>
      <c r="NV12" s="446"/>
      <c r="NW12" s="446"/>
      <c r="NX12" s="446"/>
      <c r="NY12" s="446"/>
      <c r="NZ12" s="446"/>
      <c r="OA12" s="446"/>
      <c r="OB12" s="446"/>
      <c r="OC12" s="446"/>
      <c r="OD12" s="446"/>
      <c r="OE12" s="446"/>
      <c r="OF12" s="446"/>
      <c r="OG12" s="446"/>
      <c r="OH12" s="446"/>
      <c r="OI12" s="446"/>
      <c r="OJ12" s="446"/>
      <c r="OK12" s="446"/>
      <c r="OL12" s="446"/>
      <c r="OM12" s="446"/>
      <c r="ON12" s="446"/>
      <c r="OO12" s="446"/>
      <c r="OP12" s="446"/>
      <c r="OQ12" s="446"/>
      <c r="OR12" s="446"/>
      <c r="OS12" s="446"/>
      <c r="OT12" s="446"/>
      <c r="OU12" s="446"/>
      <c r="OV12" s="446"/>
      <c r="OW12" s="446"/>
      <c r="OX12" s="446"/>
      <c r="OY12" s="446"/>
      <c r="OZ12" s="446"/>
      <c r="PA12" s="446"/>
      <c r="PB12" s="446"/>
      <c r="PC12" s="446"/>
      <c r="PD12" s="446"/>
      <c r="PE12" s="446"/>
      <c r="PF12" s="446"/>
      <c r="PG12" s="446"/>
      <c r="PH12" s="446"/>
      <c r="PI12" s="446"/>
      <c r="PJ12" s="446"/>
      <c r="PK12" s="446"/>
      <c r="PL12" s="446"/>
      <c r="PM12" s="446"/>
      <c r="PN12" s="446"/>
      <c r="PO12" s="446"/>
      <c r="PP12" s="446"/>
      <c r="PQ12" s="446"/>
      <c r="PR12" s="446"/>
      <c r="PS12" s="446"/>
      <c r="PT12" s="446"/>
      <c r="PU12" s="446"/>
      <c r="PV12" s="446"/>
      <c r="PW12" s="446"/>
      <c r="PX12" s="446"/>
      <c r="PY12" s="446"/>
      <c r="PZ12" s="446"/>
      <c r="QA12" s="446"/>
      <c r="QB12" s="446"/>
      <c r="QC12" s="446"/>
      <c r="QD12" s="446"/>
      <c r="QE12" s="446"/>
      <c r="QF12" s="446"/>
      <c r="QG12" s="446"/>
      <c r="QH12" s="446"/>
      <c r="QI12" s="446"/>
      <c r="QJ12" s="446"/>
      <c r="QK12" s="446"/>
      <c r="QL12" s="446"/>
      <c r="QM12" s="446"/>
      <c r="QN12" s="446"/>
      <c r="QO12" s="446"/>
      <c r="QP12" s="446"/>
      <c r="QQ12" s="446"/>
      <c r="QR12" s="446"/>
      <c r="QS12" s="446"/>
      <c r="QT12" s="446"/>
      <c r="QU12" s="446"/>
      <c r="QV12" s="446"/>
      <c r="QW12" s="446"/>
      <c r="QX12" s="446"/>
      <c r="QY12" s="446"/>
      <c r="QZ12" s="446"/>
      <c r="RA12" s="446"/>
      <c r="RB12" s="446"/>
      <c r="RC12" s="446"/>
      <c r="RD12" s="446"/>
      <c r="RE12" s="446"/>
      <c r="RF12" s="446"/>
      <c r="RG12" s="446"/>
      <c r="RH12" s="446"/>
      <c r="RI12" s="446"/>
      <c r="RJ12" s="446"/>
      <c r="RK12" s="446"/>
      <c r="RL12" s="446"/>
      <c r="RM12" s="446"/>
      <c r="RN12" s="446"/>
      <c r="RO12" s="446"/>
      <c r="RP12" s="446"/>
      <c r="RQ12" s="446"/>
      <c r="RR12" s="446"/>
      <c r="RS12" s="446"/>
      <c r="RT12" s="446"/>
      <c r="RU12" s="446"/>
      <c r="RV12" s="446"/>
      <c r="RW12" s="446"/>
      <c r="RX12" s="446"/>
      <c r="RY12" s="446"/>
      <c r="RZ12" s="446"/>
      <c r="SA12" s="446"/>
      <c r="SB12" s="446"/>
      <c r="SC12" s="446"/>
      <c r="SD12" s="446"/>
      <c r="SE12" s="446"/>
      <c r="SF12" s="446"/>
      <c r="SG12" s="446"/>
      <c r="SH12" s="446"/>
      <c r="SI12" s="446"/>
      <c r="SJ12" s="446"/>
      <c r="SK12" s="446"/>
      <c r="SL12" s="446"/>
      <c r="SM12" s="446"/>
      <c r="SN12" s="446"/>
      <c r="SO12" s="446"/>
      <c r="SP12" s="446"/>
      <c r="SQ12" s="446"/>
      <c r="SR12" s="446"/>
      <c r="SS12" s="446"/>
      <c r="ST12" s="446"/>
      <c r="SU12" s="446"/>
      <c r="SV12" s="446"/>
      <c r="SW12" s="446"/>
      <c r="SX12" s="446"/>
      <c r="SY12" s="446"/>
      <c r="SZ12" s="446"/>
      <c r="TA12" s="446"/>
      <c r="TB12" s="446"/>
      <c r="TC12" s="446"/>
      <c r="TD12" s="446"/>
      <c r="TE12" s="446"/>
      <c r="TF12" s="446"/>
      <c r="TG12" s="446"/>
      <c r="TH12" s="446"/>
      <c r="TI12" s="446"/>
      <c r="TJ12" s="446"/>
      <c r="TK12" s="446"/>
      <c r="TL12" s="446"/>
      <c r="TM12" s="446"/>
      <c r="TN12" s="446"/>
      <c r="TO12" s="446"/>
      <c r="TP12" s="446"/>
      <c r="TQ12" s="446"/>
      <c r="TR12" s="446"/>
      <c r="TS12" s="446"/>
      <c r="TT12" s="446"/>
      <c r="TU12" s="446"/>
      <c r="TV12" s="446"/>
      <c r="TW12" s="446"/>
      <c r="TX12" s="446"/>
      <c r="TY12" s="446"/>
      <c r="TZ12" s="446"/>
      <c r="UA12" s="446"/>
      <c r="UB12" s="446"/>
      <c r="UC12" s="446"/>
      <c r="UD12" s="446"/>
      <c r="UE12" s="446"/>
      <c r="UF12" s="446"/>
      <c r="UG12" s="446"/>
      <c r="UH12" s="446"/>
      <c r="UI12" s="446"/>
      <c r="UJ12" s="446"/>
      <c r="UK12" s="446"/>
      <c r="UL12" s="446"/>
      <c r="UM12" s="446"/>
      <c r="UN12" s="446"/>
      <c r="UO12" s="446"/>
      <c r="UP12" s="446"/>
      <c r="UQ12" s="446"/>
      <c r="UR12" s="446"/>
      <c r="US12" s="446"/>
      <c r="UT12" s="446"/>
      <c r="UU12" s="446"/>
      <c r="UV12" s="446"/>
      <c r="UW12" s="446"/>
      <c r="UX12" s="446"/>
      <c r="UY12" s="446"/>
      <c r="UZ12" s="446"/>
      <c r="VA12" s="446"/>
      <c r="VB12" s="446"/>
      <c r="VC12" s="446"/>
      <c r="VD12" s="446"/>
      <c r="VE12" s="446"/>
      <c r="VF12" s="446"/>
      <c r="VG12" s="446"/>
      <c r="VH12" s="446"/>
    </row>
    <row r="13" spans="1:580" s="70" customFormat="1" ht="14.1" customHeight="1">
      <c r="A13" s="373"/>
      <c r="B13" s="645"/>
      <c r="C13" s="646"/>
      <c r="D13" s="647"/>
      <c r="E13" s="373"/>
      <c r="F13" s="373"/>
      <c r="G13" s="633"/>
      <c r="H13" s="634"/>
      <c r="I13" s="634"/>
      <c r="J13" s="635"/>
      <c r="K13" s="738"/>
      <c r="L13" s="739"/>
      <c r="M13" s="739"/>
      <c r="N13" s="739"/>
      <c r="O13" s="739"/>
      <c r="P13" s="739"/>
      <c r="Q13" s="739"/>
      <c r="R13" s="739"/>
      <c r="S13" s="739"/>
      <c r="T13" s="739"/>
      <c r="U13" s="739"/>
      <c r="V13" s="739"/>
      <c r="W13" s="739"/>
      <c r="X13" s="739"/>
      <c r="Y13" s="739"/>
      <c r="Z13" s="739"/>
      <c r="AA13" s="739"/>
      <c r="AB13" s="739"/>
      <c r="AC13" s="739"/>
      <c r="AD13" s="739"/>
      <c r="AE13" s="739"/>
      <c r="AF13" s="739"/>
      <c r="AG13" s="739"/>
      <c r="AH13" s="739"/>
      <c r="AI13" s="739"/>
      <c r="AJ13" s="739"/>
      <c r="AK13" s="739"/>
      <c r="AL13" s="739"/>
      <c r="AM13" s="740"/>
      <c r="AU13" s="73"/>
      <c r="AV13" s="73"/>
      <c r="AW13" s="442"/>
      <c r="AX13" s="442"/>
      <c r="AY13" s="442"/>
      <c r="AZ13" s="442"/>
      <c r="BA13" s="442"/>
      <c r="BB13" s="442"/>
      <c r="BC13" s="446"/>
      <c r="BD13" s="446"/>
      <c r="BE13" s="446"/>
      <c r="BF13" s="446"/>
      <c r="BG13" s="446"/>
      <c r="BH13" s="446"/>
      <c r="BI13" s="446"/>
      <c r="BJ13" s="446"/>
      <c r="BK13" s="446"/>
      <c r="BL13" s="446"/>
      <c r="BM13" s="446"/>
      <c r="BN13" s="446"/>
      <c r="BO13" s="446"/>
      <c r="BP13" s="446"/>
      <c r="BQ13" s="446"/>
      <c r="BR13" s="446"/>
      <c r="BS13" s="446"/>
      <c r="BT13" s="446"/>
      <c r="BU13" s="446"/>
      <c r="BV13" s="446"/>
      <c r="BW13" s="446"/>
      <c r="BX13" s="446"/>
      <c r="BY13" s="446"/>
      <c r="BZ13" s="446"/>
      <c r="CA13" s="446"/>
      <c r="CB13" s="446"/>
      <c r="CC13" s="446"/>
      <c r="CD13" s="446"/>
      <c r="CE13" s="446"/>
      <c r="CF13" s="446"/>
      <c r="CG13" s="446"/>
      <c r="CH13" s="446"/>
      <c r="CI13" s="446"/>
      <c r="CJ13" s="446"/>
      <c r="CK13" s="446"/>
      <c r="CL13" s="446"/>
      <c r="CM13" s="446"/>
      <c r="CN13" s="446"/>
      <c r="CO13" s="446"/>
      <c r="CP13" s="446"/>
      <c r="CQ13" s="446"/>
      <c r="CR13" s="446"/>
      <c r="CS13" s="446"/>
      <c r="CT13" s="446"/>
      <c r="CU13" s="446"/>
      <c r="CV13" s="446"/>
      <c r="CW13" s="446"/>
      <c r="CX13" s="446"/>
      <c r="CY13" s="446"/>
      <c r="CZ13" s="446"/>
      <c r="DA13" s="446"/>
      <c r="DB13" s="446"/>
      <c r="DC13" s="446"/>
      <c r="DD13" s="446"/>
      <c r="DE13" s="446"/>
      <c r="DF13" s="446"/>
      <c r="DG13" s="446"/>
      <c r="DH13" s="446"/>
      <c r="DI13" s="446"/>
      <c r="DJ13" s="446"/>
      <c r="DK13" s="446"/>
      <c r="DL13" s="446"/>
      <c r="DM13" s="446"/>
      <c r="DN13" s="446"/>
      <c r="DO13" s="446"/>
      <c r="DP13" s="446"/>
      <c r="DQ13" s="446"/>
      <c r="DR13" s="446"/>
      <c r="DS13" s="446"/>
      <c r="DT13" s="446"/>
      <c r="DU13" s="446"/>
      <c r="DV13" s="446"/>
      <c r="DW13" s="446"/>
      <c r="DX13" s="446"/>
      <c r="DY13" s="446"/>
      <c r="DZ13" s="446"/>
      <c r="EA13" s="446"/>
      <c r="EB13" s="446"/>
      <c r="EC13" s="446"/>
      <c r="ED13" s="446"/>
      <c r="EE13" s="446"/>
      <c r="EF13" s="446"/>
      <c r="EG13" s="446"/>
      <c r="EH13" s="446"/>
      <c r="EI13" s="446"/>
      <c r="EJ13" s="446"/>
      <c r="EK13" s="446"/>
      <c r="EL13" s="446"/>
      <c r="EM13" s="446"/>
      <c r="EN13" s="446"/>
      <c r="EO13" s="446"/>
      <c r="EP13" s="446"/>
      <c r="EQ13" s="446"/>
      <c r="ER13" s="446"/>
      <c r="ES13" s="446"/>
      <c r="ET13" s="446"/>
      <c r="EU13" s="446"/>
      <c r="EV13" s="446"/>
      <c r="EW13" s="446"/>
      <c r="EX13" s="446"/>
      <c r="EY13" s="446"/>
      <c r="EZ13" s="446"/>
      <c r="FA13" s="446"/>
      <c r="FB13" s="446"/>
      <c r="FC13" s="446"/>
      <c r="FD13" s="446"/>
      <c r="FE13" s="446"/>
      <c r="FF13" s="446"/>
      <c r="FG13" s="446"/>
      <c r="FH13" s="446"/>
      <c r="FI13" s="446"/>
      <c r="FJ13" s="446"/>
      <c r="FK13" s="446"/>
      <c r="FL13" s="446"/>
      <c r="FM13" s="446"/>
      <c r="FN13" s="446"/>
      <c r="FO13" s="446"/>
      <c r="FP13" s="446"/>
      <c r="FQ13" s="446"/>
      <c r="FR13" s="446"/>
      <c r="FS13" s="446"/>
      <c r="FT13" s="446"/>
      <c r="FU13" s="446"/>
      <c r="FV13" s="446"/>
      <c r="FW13" s="446"/>
      <c r="FX13" s="446"/>
      <c r="FY13" s="446"/>
      <c r="FZ13" s="446"/>
      <c r="GA13" s="446"/>
      <c r="GB13" s="446"/>
      <c r="GC13" s="446"/>
      <c r="GD13" s="446"/>
      <c r="GE13" s="446"/>
      <c r="GF13" s="446"/>
      <c r="GG13" s="446"/>
      <c r="GH13" s="446"/>
      <c r="GI13" s="446"/>
      <c r="GJ13" s="446"/>
      <c r="GK13" s="446"/>
      <c r="GL13" s="446"/>
      <c r="GM13" s="446"/>
      <c r="GN13" s="446"/>
      <c r="GO13" s="446"/>
      <c r="GP13" s="446"/>
      <c r="GQ13" s="446"/>
      <c r="GR13" s="446"/>
      <c r="GS13" s="446"/>
      <c r="GT13" s="446"/>
      <c r="GU13" s="446"/>
      <c r="GV13" s="446"/>
      <c r="GW13" s="446"/>
      <c r="GX13" s="446"/>
      <c r="GY13" s="446"/>
      <c r="GZ13" s="446"/>
      <c r="HA13" s="446"/>
      <c r="HB13" s="446"/>
      <c r="HC13" s="446"/>
      <c r="HD13" s="446"/>
      <c r="HE13" s="446"/>
      <c r="HF13" s="446"/>
      <c r="HG13" s="446"/>
      <c r="HH13" s="446"/>
      <c r="HI13" s="446"/>
      <c r="HJ13" s="446"/>
      <c r="HK13" s="446"/>
      <c r="HL13" s="446"/>
      <c r="HM13" s="446"/>
      <c r="HN13" s="446"/>
      <c r="HO13" s="446"/>
      <c r="HP13" s="446"/>
      <c r="HQ13" s="446"/>
      <c r="HR13" s="446"/>
      <c r="HS13" s="446"/>
      <c r="HT13" s="446"/>
      <c r="HU13" s="446"/>
      <c r="HV13" s="446"/>
      <c r="HW13" s="446"/>
      <c r="HX13" s="446"/>
      <c r="HY13" s="446"/>
      <c r="HZ13" s="446"/>
      <c r="IA13" s="446"/>
      <c r="IB13" s="446"/>
      <c r="IC13" s="446"/>
      <c r="ID13" s="446"/>
      <c r="IE13" s="446"/>
      <c r="IF13" s="446"/>
      <c r="IG13" s="446"/>
      <c r="IH13" s="446"/>
      <c r="II13" s="446"/>
      <c r="IJ13" s="446"/>
      <c r="IK13" s="446"/>
      <c r="IL13" s="446"/>
      <c r="IM13" s="446"/>
      <c r="IN13" s="446"/>
      <c r="IO13" s="446"/>
      <c r="IP13" s="446"/>
      <c r="IQ13" s="446"/>
      <c r="IR13" s="446"/>
      <c r="IS13" s="446"/>
      <c r="IT13" s="446"/>
      <c r="IU13" s="446"/>
      <c r="IV13" s="446"/>
      <c r="IW13" s="446"/>
      <c r="IX13" s="446"/>
      <c r="IY13" s="446"/>
      <c r="IZ13" s="446"/>
      <c r="JA13" s="446"/>
      <c r="JB13" s="446"/>
      <c r="JC13" s="446"/>
      <c r="JD13" s="446"/>
      <c r="JE13" s="446"/>
      <c r="JF13" s="446"/>
      <c r="JG13" s="446"/>
      <c r="JH13" s="446"/>
      <c r="JI13" s="446"/>
      <c r="JJ13" s="446"/>
      <c r="JK13" s="446"/>
      <c r="JL13" s="446"/>
      <c r="JM13" s="446"/>
      <c r="JN13" s="446"/>
      <c r="JO13" s="446"/>
      <c r="JP13" s="446"/>
      <c r="JQ13" s="446"/>
      <c r="JR13" s="446"/>
      <c r="JS13" s="446"/>
      <c r="JT13" s="446"/>
      <c r="JU13" s="446"/>
      <c r="JV13" s="446"/>
      <c r="JW13" s="446"/>
      <c r="JX13" s="446"/>
      <c r="JY13" s="446"/>
      <c r="JZ13" s="446"/>
      <c r="KA13" s="446"/>
      <c r="KB13" s="446"/>
      <c r="KC13" s="446"/>
      <c r="KD13" s="446"/>
      <c r="KE13" s="446"/>
      <c r="KF13" s="446"/>
      <c r="KG13" s="446"/>
      <c r="KH13" s="446"/>
      <c r="KI13" s="446"/>
      <c r="KJ13" s="446"/>
      <c r="KK13" s="446"/>
      <c r="KL13" s="446"/>
      <c r="KM13" s="446"/>
      <c r="KN13" s="446"/>
      <c r="KO13" s="446"/>
      <c r="KP13" s="446"/>
      <c r="KQ13" s="446"/>
      <c r="KR13" s="446"/>
      <c r="KS13" s="446"/>
      <c r="KT13" s="446"/>
      <c r="KU13" s="446"/>
      <c r="KV13" s="446"/>
      <c r="KW13" s="446"/>
      <c r="KX13" s="446"/>
      <c r="KY13" s="446"/>
      <c r="KZ13" s="446"/>
      <c r="LA13" s="446"/>
      <c r="LB13" s="446"/>
      <c r="LC13" s="446"/>
      <c r="LD13" s="446"/>
      <c r="LE13" s="446"/>
      <c r="LF13" s="446"/>
      <c r="LG13" s="446"/>
      <c r="LH13" s="446"/>
      <c r="LI13" s="446"/>
      <c r="LJ13" s="446"/>
      <c r="LK13" s="446"/>
      <c r="LL13" s="446"/>
      <c r="LM13" s="446"/>
      <c r="LN13" s="446"/>
      <c r="LO13" s="446"/>
      <c r="LP13" s="446"/>
      <c r="LQ13" s="446"/>
      <c r="LR13" s="446"/>
      <c r="LS13" s="446"/>
      <c r="LT13" s="446"/>
      <c r="LU13" s="446"/>
      <c r="LV13" s="446"/>
      <c r="LW13" s="446"/>
      <c r="LX13" s="446"/>
      <c r="LY13" s="446"/>
      <c r="LZ13" s="446"/>
      <c r="MA13" s="446"/>
      <c r="MB13" s="446"/>
      <c r="MC13" s="446"/>
      <c r="MD13" s="446"/>
      <c r="ME13" s="446"/>
      <c r="MF13" s="446"/>
      <c r="MG13" s="446"/>
      <c r="MH13" s="446"/>
      <c r="MI13" s="446"/>
      <c r="MJ13" s="446"/>
      <c r="MK13" s="446"/>
      <c r="ML13" s="446"/>
      <c r="MM13" s="446"/>
      <c r="MN13" s="446"/>
      <c r="MO13" s="446"/>
      <c r="MP13" s="446"/>
      <c r="MQ13" s="446"/>
      <c r="MR13" s="446"/>
      <c r="MS13" s="446"/>
      <c r="MT13" s="446"/>
      <c r="MU13" s="446"/>
      <c r="MV13" s="446"/>
      <c r="MW13" s="446"/>
      <c r="MX13" s="446"/>
      <c r="MY13" s="446"/>
      <c r="MZ13" s="446"/>
      <c r="NA13" s="446"/>
      <c r="NB13" s="446"/>
      <c r="NC13" s="446"/>
      <c r="ND13" s="446"/>
      <c r="NE13" s="446"/>
      <c r="NF13" s="446"/>
      <c r="NG13" s="446"/>
      <c r="NH13" s="446"/>
      <c r="NI13" s="446"/>
      <c r="NJ13" s="446"/>
      <c r="NK13" s="446"/>
      <c r="NL13" s="446"/>
      <c r="NM13" s="446"/>
      <c r="NN13" s="446"/>
      <c r="NO13" s="446"/>
      <c r="NP13" s="446"/>
      <c r="NQ13" s="446"/>
      <c r="NR13" s="446"/>
      <c r="NS13" s="446"/>
      <c r="NT13" s="446"/>
      <c r="NU13" s="446"/>
      <c r="NV13" s="446"/>
      <c r="NW13" s="446"/>
      <c r="NX13" s="446"/>
      <c r="NY13" s="446"/>
      <c r="NZ13" s="446"/>
      <c r="OA13" s="446"/>
      <c r="OB13" s="446"/>
      <c r="OC13" s="446"/>
      <c r="OD13" s="446"/>
      <c r="OE13" s="446"/>
      <c r="OF13" s="446"/>
      <c r="OG13" s="446"/>
      <c r="OH13" s="446"/>
      <c r="OI13" s="446"/>
      <c r="OJ13" s="446"/>
      <c r="OK13" s="446"/>
      <c r="OL13" s="446"/>
      <c r="OM13" s="446"/>
      <c r="ON13" s="446"/>
      <c r="OO13" s="446"/>
      <c r="OP13" s="446"/>
      <c r="OQ13" s="446"/>
      <c r="OR13" s="446"/>
      <c r="OS13" s="446"/>
      <c r="OT13" s="446"/>
      <c r="OU13" s="446"/>
      <c r="OV13" s="446"/>
      <c r="OW13" s="446"/>
      <c r="OX13" s="446"/>
      <c r="OY13" s="446"/>
      <c r="OZ13" s="446"/>
      <c r="PA13" s="446"/>
      <c r="PB13" s="446"/>
      <c r="PC13" s="446"/>
      <c r="PD13" s="446"/>
      <c r="PE13" s="446"/>
      <c r="PF13" s="446"/>
      <c r="PG13" s="446"/>
      <c r="PH13" s="446"/>
      <c r="PI13" s="446"/>
      <c r="PJ13" s="446"/>
      <c r="PK13" s="446"/>
      <c r="PL13" s="446"/>
      <c r="PM13" s="446"/>
      <c r="PN13" s="446"/>
      <c r="PO13" s="446"/>
      <c r="PP13" s="446"/>
      <c r="PQ13" s="446"/>
      <c r="PR13" s="446"/>
      <c r="PS13" s="446"/>
      <c r="PT13" s="446"/>
      <c r="PU13" s="446"/>
      <c r="PV13" s="446"/>
      <c r="PW13" s="446"/>
      <c r="PX13" s="446"/>
      <c r="PY13" s="446"/>
      <c r="PZ13" s="446"/>
      <c r="QA13" s="446"/>
      <c r="QB13" s="446"/>
      <c r="QC13" s="446"/>
      <c r="QD13" s="446"/>
      <c r="QE13" s="446"/>
      <c r="QF13" s="446"/>
      <c r="QG13" s="446"/>
      <c r="QH13" s="446"/>
      <c r="QI13" s="446"/>
      <c r="QJ13" s="446"/>
      <c r="QK13" s="446"/>
      <c r="QL13" s="446"/>
      <c r="QM13" s="446"/>
      <c r="QN13" s="446"/>
      <c r="QO13" s="446"/>
      <c r="QP13" s="446"/>
      <c r="QQ13" s="446"/>
      <c r="QR13" s="446"/>
      <c r="QS13" s="446"/>
      <c r="QT13" s="446"/>
      <c r="QU13" s="446"/>
      <c r="QV13" s="446"/>
      <c r="QW13" s="446"/>
      <c r="QX13" s="446"/>
      <c r="QY13" s="446"/>
      <c r="QZ13" s="446"/>
      <c r="RA13" s="446"/>
      <c r="RB13" s="446"/>
      <c r="RC13" s="446"/>
      <c r="RD13" s="446"/>
      <c r="RE13" s="446"/>
      <c r="RF13" s="446"/>
      <c r="RG13" s="446"/>
      <c r="RH13" s="446"/>
      <c r="RI13" s="446"/>
      <c r="RJ13" s="446"/>
      <c r="RK13" s="446"/>
      <c r="RL13" s="446"/>
      <c r="RM13" s="446"/>
      <c r="RN13" s="446"/>
      <c r="RO13" s="446"/>
      <c r="RP13" s="446"/>
      <c r="RQ13" s="446"/>
      <c r="RR13" s="446"/>
      <c r="RS13" s="446"/>
      <c r="RT13" s="446"/>
      <c r="RU13" s="446"/>
      <c r="RV13" s="446"/>
      <c r="RW13" s="446"/>
      <c r="RX13" s="446"/>
      <c r="RY13" s="446"/>
      <c r="RZ13" s="446"/>
      <c r="SA13" s="446"/>
      <c r="SB13" s="446"/>
      <c r="SC13" s="446"/>
      <c r="SD13" s="446"/>
      <c r="SE13" s="446"/>
      <c r="SF13" s="446"/>
      <c r="SG13" s="446"/>
      <c r="SH13" s="446"/>
      <c r="SI13" s="446"/>
      <c r="SJ13" s="446"/>
      <c r="SK13" s="446"/>
      <c r="SL13" s="446"/>
      <c r="SM13" s="446"/>
      <c r="SN13" s="446"/>
      <c r="SO13" s="446"/>
      <c r="SP13" s="446"/>
      <c r="SQ13" s="446"/>
      <c r="SR13" s="446"/>
      <c r="SS13" s="446"/>
      <c r="ST13" s="446"/>
      <c r="SU13" s="446"/>
      <c r="SV13" s="446"/>
      <c r="SW13" s="446"/>
      <c r="SX13" s="446"/>
      <c r="SY13" s="446"/>
      <c r="SZ13" s="446"/>
      <c r="TA13" s="446"/>
      <c r="TB13" s="446"/>
      <c r="TC13" s="446"/>
      <c r="TD13" s="446"/>
      <c r="TE13" s="446"/>
      <c r="TF13" s="446"/>
      <c r="TG13" s="446"/>
      <c r="TH13" s="446"/>
      <c r="TI13" s="446"/>
      <c r="TJ13" s="446"/>
      <c r="TK13" s="446"/>
      <c r="TL13" s="446"/>
      <c r="TM13" s="446"/>
      <c r="TN13" s="446"/>
      <c r="TO13" s="446"/>
      <c r="TP13" s="446"/>
      <c r="TQ13" s="446"/>
      <c r="TR13" s="446"/>
      <c r="TS13" s="446"/>
      <c r="TT13" s="446"/>
      <c r="TU13" s="446"/>
      <c r="TV13" s="446"/>
      <c r="TW13" s="446"/>
      <c r="TX13" s="446"/>
      <c r="TY13" s="446"/>
      <c r="TZ13" s="446"/>
      <c r="UA13" s="446"/>
      <c r="UB13" s="446"/>
      <c r="UC13" s="446"/>
      <c r="UD13" s="446"/>
      <c r="UE13" s="446"/>
      <c r="UF13" s="446"/>
      <c r="UG13" s="446"/>
      <c r="UH13" s="446"/>
      <c r="UI13" s="446"/>
      <c r="UJ13" s="446"/>
      <c r="UK13" s="446"/>
      <c r="UL13" s="446"/>
      <c r="UM13" s="446"/>
      <c r="UN13" s="446"/>
      <c r="UO13" s="446"/>
      <c r="UP13" s="446"/>
      <c r="UQ13" s="446"/>
      <c r="UR13" s="446"/>
      <c r="US13" s="446"/>
      <c r="UT13" s="446"/>
      <c r="UU13" s="446"/>
      <c r="UV13" s="446"/>
      <c r="UW13" s="446"/>
      <c r="UX13" s="446"/>
      <c r="UY13" s="446"/>
      <c r="UZ13" s="446"/>
      <c r="VA13" s="446"/>
      <c r="VB13" s="446"/>
      <c r="VC13" s="446"/>
      <c r="VD13" s="446"/>
      <c r="VE13" s="446"/>
      <c r="VF13" s="446"/>
      <c r="VG13" s="446"/>
      <c r="VH13" s="446"/>
    </row>
    <row r="14" spans="1:580" s="70" customFormat="1" ht="14.1" customHeight="1">
      <c r="A14" s="373"/>
      <c r="B14" s="373"/>
      <c r="C14" s="373"/>
      <c r="D14" s="373"/>
      <c r="E14" s="373"/>
      <c r="F14" s="373"/>
      <c r="G14" s="599" t="s">
        <v>230</v>
      </c>
      <c r="H14" s="518" t="s">
        <v>231</v>
      </c>
      <c r="I14" s="613"/>
      <c r="J14" s="519"/>
      <c r="K14" s="729" t="s">
        <v>264</v>
      </c>
      <c r="L14" s="730"/>
      <c r="M14" s="730"/>
      <c r="N14" s="730"/>
      <c r="O14" s="730"/>
      <c r="P14" s="730"/>
      <c r="Q14" s="730"/>
      <c r="R14" s="730"/>
      <c r="S14" s="730"/>
      <c r="T14" s="730"/>
      <c r="U14" s="730"/>
      <c r="V14" s="731"/>
      <c r="W14" s="741" t="s">
        <v>223</v>
      </c>
      <c r="X14" s="742"/>
      <c r="Y14" s="743"/>
      <c r="Z14" s="747">
        <v>36586</v>
      </c>
      <c r="AA14" s="747"/>
      <c r="AB14" s="747"/>
      <c r="AC14" s="747"/>
      <c r="AD14" s="747"/>
      <c r="AE14" s="747"/>
      <c r="AF14" s="747"/>
      <c r="AG14" s="750" t="s">
        <v>224</v>
      </c>
      <c r="AH14" s="748">
        <f>Z14</f>
        <v>36586</v>
      </c>
      <c r="AI14" s="748"/>
      <c r="AJ14" s="748"/>
      <c r="AK14" s="748"/>
      <c r="AL14" s="748"/>
      <c r="AM14" s="752" t="s">
        <v>225</v>
      </c>
      <c r="AU14" s="73"/>
      <c r="AV14" s="73"/>
      <c r="AW14" s="442"/>
      <c r="AX14" s="442"/>
      <c r="AY14" s="442"/>
      <c r="AZ14" s="442"/>
      <c r="BA14" s="442"/>
      <c r="BB14" s="442"/>
      <c r="BC14" s="446"/>
      <c r="BD14" s="446"/>
      <c r="BE14" s="446"/>
      <c r="BF14" s="446"/>
      <c r="BG14" s="446"/>
      <c r="BH14" s="446"/>
      <c r="BI14" s="446"/>
      <c r="BJ14" s="446"/>
      <c r="BK14" s="446"/>
      <c r="BL14" s="446"/>
      <c r="BM14" s="446"/>
      <c r="BN14" s="446"/>
      <c r="BO14" s="446"/>
      <c r="BP14" s="446"/>
      <c r="BQ14" s="446"/>
      <c r="BR14" s="446"/>
      <c r="BS14" s="446"/>
      <c r="BT14" s="446"/>
      <c r="BU14" s="446"/>
      <c r="BV14" s="446"/>
      <c r="BW14" s="446"/>
      <c r="BX14" s="446"/>
      <c r="BY14" s="446"/>
      <c r="BZ14" s="446"/>
      <c r="CA14" s="446"/>
      <c r="CB14" s="446"/>
      <c r="CC14" s="446"/>
      <c r="CD14" s="446"/>
      <c r="CE14" s="446"/>
      <c r="CF14" s="446"/>
      <c r="CG14" s="446"/>
      <c r="CH14" s="446"/>
      <c r="CI14" s="446"/>
      <c r="CJ14" s="446"/>
      <c r="CK14" s="446"/>
      <c r="CL14" s="446"/>
      <c r="CM14" s="446"/>
      <c r="CN14" s="446"/>
      <c r="CO14" s="446"/>
      <c r="CP14" s="446"/>
      <c r="CQ14" s="446"/>
      <c r="CR14" s="446"/>
      <c r="CS14" s="446"/>
      <c r="CT14" s="446"/>
      <c r="CU14" s="446"/>
      <c r="CV14" s="446"/>
      <c r="CW14" s="446"/>
      <c r="CX14" s="446"/>
      <c r="CY14" s="446"/>
      <c r="CZ14" s="446"/>
      <c r="DA14" s="446"/>
      <c r="DB14" s="446"/>
      <c r="DC14" s="446"/>
      <c r="DD14" s="446"/>
      <c r="DE14" s="446"/>
      <c r="DF14" s="446"/>
      <c r="DG14" s="446"/>
      <c r="DH14" s="446"/>
      <c r="DI14" s="446"/>
      <c r="DJ14" s="446"/>
      <c r="DK14" s="446"/>
      <c r="DL14" s="446"/>
      <c r="DM14" s="446"/>
      <c r="DN14" s="446"/>
      <c r="DO14" s="446"/>
      <c r="DP14" s="446"/>
      <c r="DQ14" s="446"/>
      <c r="DR14" s="446"/>
      <c r="DS14" s="446"/>
      <c r="DT14" s="446"/>
      <c r="DU14" s="446"/>
      <c r="DV14" s="446"/>
      <c r="DW14" s="446"/>
      <c r="DX14" s="446"/>
      <c r="DY14" s="446"/>
      <c r="DZ14" s="446"/>
      <c r="EA14" s="446"/>
      <c r="EB14" s="446"/>
      <c r="EC14" s="446"/>
      <c r="ED14" s="446"/>
      <c r="EE14" s="446"/>
      <c r="EF14" s="446"/>
      <c r="EG14" s="446"/>
      <c r="EH14" s="446"/>
      <c r="EI14" s="446"/>
      <c r="EJ14" s="446"/>
      <c r="EK14" s="446"/>
      <c r="EL14" s="446"/>
      <c r="EM14" s="446"/>
      <c r="EN14" s="446"/>
      <c r="EO14" s="446"/>
      <c r="EP14" s="446"/>
      <c r="EQ14" s="446"/>
      <c r="ER14" s="446"/>
      <c r="ES14" s="446"/>
      <c r="ET14" s="446"/>
      <c r="EU14" s="446"/>
      <c r="EV14" s="446"/>
      <c r="EW14" s="446"/>
      <c r="EX14" s="446"/>
      <c r="EY14" s="446"/>
      <c r="EZ14" s="446"/>
      <c r="FA14" s="446"/>
      <c r="FB14" s="446"/>
      <c r="FC14" s="446"/>
      <c r="FD14" s="446"/>
      <c r="FE14" s="446"/>
      <c r="FF14" s="446"/>
      <c r="FG14" s="446"/>
      <c r="FH14" s="446"/>
      <c r="FI14" s="446"/>
      <c r="FJ14" s="446"/>
      <c r="FK14" s="446"/>
      <c r="FL14" s="446"/>
      <c r="FM14" s="446"/>
      <c r="FN14" s="446"/>
      <c r="FO14" s="446"/>
      <c r="FP14" s="446"/>
      <c r="FQ14" s="446"/>
      <c r="FR14" s="446"/>
      <c r="FS14" s="446"/>
      <c r="FT14" s="446"/>
      <c r="FU14" s="446"/>
      <c r="FV14" s="446"/>
      <c r="FW14" s="446"/>
      <c r="FX14" s="446"/>
      <c r="FY14" s="446"/>
      <c r="FZ14" s="446"/>
      <c r="GA14" s="446"/>
      <c r="GB14" s="446"/>
      <c r="GC14" s="446"/>
      <c r="GD14" s="446"/>
      <c r="GE14" s="446"/>
      <c r="GF14" s="446"/>
      <c r="GG14" s="446"/>
      <c r="GH14" s="446"/>
      <c r="GI14" s="446"/>
      <c r="GJ14" s="446"/>
      <c r="GK14" s="446"/>
      <c r="GL14" s="446"/>
      <c r="GM14" s="446"/>
      <c r="GN14" s="446"/>
      <c r="GO14" s="446"/>
      <c r="GP14" s="446"/>
      <c r="GQ14" s="446"/>
      <c r="GR14" s="446"/>
      <c r="GS14" s="446"/>
      <c r="GT14" s="446"/>
      <c r="GU14" s="446"/>
      <c r="GV14" s="446"/>
      <c r="GW14" s="446"/>
      <c r="GX14" s="446"/>
      <c r="GY14" s="446"/>
      <c r="GZ14" s="446"/>
      <c r="HA14" s="446"/>
      <c r="HB14" s="446"/>
      <c r="HC14" s="446"/>
      <c r="HD14" s="446"/>
      <c r="HE14" s="446"/>
      <c r="HF14" s="446"/>
      <c r="HG14" s="446"/>
      <c r="HH14" s="446"/>
      <c r="HI14" s="446"/>
      <c r="HJ14" s="446"/>
      <c r="HK14" s="446"/>
      <c r="HL14" s="446"/>
      <c r="HM14" s="446"/>
      <c r="HN14" s="446"/>
      <c r="HO14" s="446"/>
      <c r="HP14" s="446"/>
      <c r="HQ14" s="446"/>
      <c r="HR14" s="446"/>
      <c r="HS14" s="446"/>
      <c r="HT14" s="446"/>
      <c r="HU14" s="446"/>
      <c r="HV14" s="446"/>
      <c r="HW14" s="446"/>
      <c r="HX14" s="446"/>
      <c r="HY14" s="446"/>
      <c r="HZ14" s="446"/>
      <c r="IA14" s="446"/>
      <c r="IB14" s="446"/>
      <c r="IC14" s="446"/>
      <c r="ID14" s="446"/>
      <c r="IE14" s="446"/>
      <c r="IF14" s="446"/>
      <c r="IG14" s="446"/>
      <c r="IH14" s="446"/>
      <c r="II14" s="446"/>
      <c r="IJ14" s="446"/>
      <c r="IK14" s="446"/>
      <c r="IL14" s="446"/>
      <c r="IM14" s="446"/>
      <c r="IN14" s="446"/>
      <c r="IO14" s="446"/>
      <c r="IP14" s="446"/>
      <c r="IQ14" s="446"/>
      <c r="IR14" s="446"/>
      <c r="IS14" s="446"/>
      <c r="IT14" s="446"/>
      <c r="IU14" s="446"/>
      <c r="IV14" s="446"/>
      <c r="IW14" s="446"/>
      <c r="IX14" s="446"/>
      <c r="IY14" s="446"/>
      <c r="IZ14" s="446"/>
      <c r="JA14" s="446"/>
      <c r="JB14" s="446"/>
      <c r="JC14" s="446"/>
      <c r="JD14" s="446"/>
      <c r="JE14" s="446"/>
      <c r="JF14" s="446"/>
      <c r="JG14" s="446"/>
      <c r="JH14" s="446"/>
      <c r="JI14" s="446"/>
      <c r="JJ14" s="446"/>
      <c r="JK14" s="446"/>
      <c r="JL14" s="446"/>
      <c r="JM14" s="446"/>
      <c r="JN14" s="446"/>
      <c r="JO14" s="446"/>
      <c r="JP14" s="446"/>
      <c r="JQ14" s="446"/>
      <c r="JR14" s="446"/>
      <c r="JS14" s="446"/>
      <c r="JT14" s="446"/>
      <c r="JU14" s="446"/>
      <c r="JV14" s="446"/>
      <c r="JW14" s="446"/>
      <c r="JX14" s="446"/>
      <c r="JY14" s="446"/>
      <c r="JZ14" s="446"/>
      <c r="KA14" s="446"/>
      <c r="KB14" s="446"/>
      <c r="KC14" s="446"/>
      <c r="KD14" s="446"/>
      <c r="KE14" s="446"/>
      <c r="KF14" s="446"/>
      <c r="KG14" s="446"/>
      <c r="KH14" s="446"/>
      <c r="KI14" s="446"/>
      <c r="KJ14" s="446"/>
      <c r="KK14" s="446"/>
      <c r="KL14" s="446"/>
      <c r="KM14" s="446"/>
      <c r="KN14" s="446"/>
      <c r="KO14" s="446"/>
      <c r="KP14" s="446"/>
      <c r="KQ14" s="446"/>
      <c r="KR14" s="446"/>
      <c r="KS14" s="446"/>
      <c r="KT14" s="446"/>
      <c r="KU14" s="446"/>
      <c r="KV14" s="446"/>
      <c r="KW14" s="446"/>
      <c r="KX14" s="446"/>
      <c r="KY14" s="446"/>
      <c r="KZ14" s="446"/>
      <c r="LA14" s="446"/>
      <c r="LB14" s="446"/>
      <c r="LC14" s="446"/>
      <c r="LD14" s="446"/>
      <c r="LE14" s="446"/>
      <c r="LF14" s="446"/>
      <c r="LG14" s="446"/>
      <c r="LH14" s="446"/>
      <c r="LI14" s="446"/>
      <c r="LJ14" s="446"/>
      <c r="LK14" s="446"/>
      <c r="LL14" s="446"/>
      <c r="LM14" s="446"/>
      <c r="LN14" s="446"/>
      <c r="LO14" s="446"/>
      <c r="LP14" s="446"/>
      <c r="LQ14" s="446"/>
      <c r="LR14" s="446"/>
      <c r="LS14" s="446"/>
      <c r="LT14" s="446"/>
      <c r="LU14" s="446"/>
      <c r="LV14" s="446"/>
      <c r="LW14" s="446"/>
      <c r="LX14" s="446"/>
      <c r="LY14" s="446"/>
      <c r="LZ14" s="446"/>
      <c r="MA14" s="446"/>
      <c r="MB14" s="446"/>
      <c r="MC14" s="446"/>
      <c r="MD14" s="446"/>
      <c r="ME14" s="446"/>
      <c r="MF14" s="446"/>
      <c r="MG14" s="446"/>
      <c r="MH14" s="446"/>
      <c r="MI14" s="446"/>
      <c r="MJ14" s="446"/>
      <c r="MK14" s="446"/>
      <c r="ML14" s="446"/>
      <c r="MM14" s="446"/>
      <c r="MN14" s="446"/>
      <c r="MO14" s="446"/>
      <c r="MP14" s="446"/>
      <c r="MQ14" s="446"/>
      <c r="MR14" s="446"/>
      <c r="MS14" s="446"/>
      <c r="MT14" s="446"/>
      <c r="MU14" s="446"/>
      <c r="MV14" s="446"/>
      <c r="MW14" s="446"/>
      <c r="MX14" s="446"/>
      <c r="MY14" s="446"/>
      <c r="MZ14" s="446"/>
      <c r="NA14" s="446"/>
      <c r="NB14" s="446"/>
      <c r="NC14" s="446"/>
      <c r="ND14" s="446"/>
      <c r="NE14" s="446"/>
      <c r="NF14" s="446"/>
      <c r="NG14" s="446"/>
      <c r="NH14" s="446"/>
      <c r="NI14" s="446"/>
      <c r="NJ14" s="446"/>
      <c r="NK14" s="446"/>
      <c r="NL14" s="446"/>
      <c r="NM14" s="446"/>
      <c r="NN14" s="446"/>
      <c r="NO14" s="446"/>
      <c r="NP14" s="446"/>
      <c r="NQ14" s="446"/>
      <c r="NR14" s="446"/>
      <c r="NS14" s="446"/>
      <c r="NT14" s="446"/>
      <c r="NU14" s="446"/>
      <c r="NV14" s="446"/>
      <c r="NW14" s="446"/>
      <c r="NX14" s="446"/>
      <c r="NY14" s="446"/>
      <c r="NZ14" s="446"/>
      <c r="OA14" s="446"/>
      <c r="OB14" s="446"/>
      <c r="OC14" s="446"/>
      <c r="OD14" s="446"/>
      <c r="OE14" s="446"/>
      <c r="OF14" s="446"/>
      <c r="OG14" s="446"/>
      <c r="OH14" s="446"/>
      <c r="OI14" s="446"/>
      <c r="OJ14" s="446"/>
      <c r="OK14" s="446"/>
      <c r="OL14" s="446"/>
      <c r="OM14" s="446"/>
      <c r="ON14" s="446"/>
      <c r="OO14" s="446"/>
      <c r="OP14" s="446"/>
      <c r="OQ14" s="446"/>
      <c r="OR14" s="446"/>
      <c r="OS14" s="446"/>
      <c r="OT14" s="446"/>
      <c r="OU14" s="446"/>
      <c r="OV14" s="446"/>
      <c r="OW14" s="446"/>
      <c r="OX14" s="446"/>
      <c r="OY14" s="446"/>
      <c r="OZ14" s="446"/>
      <c r="PA14" s="446"/>
      <c r="PB14" s="446"/>
      <c r="PC14" s="446"/>
      <c r="PD14" s="446"/>
      <c r="PE14" s="446"/>
      <c r="PF14" s="446"/>
      <c r="PG14" s="446"/>
      <c r="PH14" s="446"/>
      <c r="PI14" s="446"/>
      <c r="PJ14" s="446"/>
      <c r="PK14" s="446"/>
      <c r="PL14" s="446"/>
      <c r="PM14" s="446"/>
      <c r="PN14" s="446"/>
      <c r="PO14" s="446"/>
      <c r="PP14" s="446"/>
      <c r="PQ14" s="446"/>
      <c r="PR14" s="446"/>
      <c r="PS14" s="446"/>
      <c r="PT14" s="446"/>
      <c r="PU14" s="446"/>
      <c r="PV14" s="446"/>
      <c r="PW14" s="446"/>
      <c r="PX14" s="446"/>
      <c r="PY14" s="446"/>
      <c r="PZ14" s="446"/>
      <c r="QA14" s="446"/>
      <c r="QB14" s="446"/>
      <c r="QC14" s="446"/>
      <c r="QD14" s="446"/>
      <c r="QE14" s="446"/>
      <c r="QF14" s="446"/>
      <c r="QG14" s="446"/>
      <c r="QH14" s="446"/>
      <c r="QI14" s="446"/>
      <c r="QJ14" s="446"/>
      <c r="QK14" s="446"/>
      <c r="QL14" s="446"/>
      <c r="QM14" s="446"/>
      <c r="QN14" s="446"/>
      <c r="QO14" s="446"/>
      <c r="QP14" s="446"/>
      <c r="QQ14" s="446"/>
      <c r="QR14" s="446"/>
      <c r="QS14" s="446"/>
      <c r="QT14" s="446"/>
      <c r="QU14" s="446"/>
      <c r="QV14" s="446"/>
      <c r="QW14" s="446"/>
      <c r="QX14" s="446"/>
      <c r="QY14" s="446"/>
      <c r="QZ14" s="446"/>
      <c r="RA14" s="446"/>
      <c r="RB14" s="446"/>
      <c r="RC14" s="446"/>
      <c r="RD14" s="446"/>
      <c r="RE14" s="446"/>
      <c r="RF14" s="446"/>
      <c r="RG14" s="446"/>
      <c r="RH14" s="446"/>
      <c r="RI14" s="446"/>
      <c r="RJ14" s="446"/>
      <c r="RK14" s="446"/>
      <c r="RL14" s="446"/>
      <c r="RM14" s="446"/>
      <c r="RN14" s="446"/>
      <c r="RO14" s="446"/>
      <c r="RP14" s="446"/>
      <c r="RQ14" s="446"/>
      <c r="RR14" s="446"/>
      <c r="RS14" s="446"/>
      <c r="RT14" s="446"/>
      <c r="RU14" s="446"/>
      <c r="RV14" s="446"/>
      <c r="RW14" s="446"/>
      <c r="RX14" s="446"/>
      <c r="RY14" s="446"/>
      <c r="RZ14" s="446"/>
      <c r="SA14" s="446"/>
      <c r="SB14" s="446"/>
      <c r="SC14" s="446"/>
      <c r="SD14" s="446"/>
      <c r="SE14" s="446"/>
      <c r="SF14" s="446"/>
      <c r="SG14" s="446"/>
      <c r="SH14" s="446"/>
      <c r="SI14" s="446"/>
      <c r="SJ14" s="446"/>
      <c r="SK14" s="446"/>
      <c r="SL14" s="446"/>
      <c r="SM14" s="446"/>
      <c r="SN14" s="446"/>
      <c r="SO14" s="446"/>
      <c r="SP14" s="446"/>
      <c r="SQ14" s="446"/>
      <c r="SR14" s="446"/>
      <c r="SS14" s="446"/>
      <c r="ST14" s="446"/>
      <c r="SU14" s="446"/>
      <c r="SV14" s="446"/>
      <c r="SW14" s="446"/>
      <c r="SX14" s="446"/>
      <c r="SY14" s="446"/>
      <c r="SZ14" s="446"/>
      <c r="TA14" s="446"/>
      <c r="TB14" s="446"/>
      <c r="TC14" s="446"/>
      <c r="TD14" s="446"/>
      <c r="TE14" s="446"/>
      <c r="TF14" s="446"/>
      <c r="TG14" s="446"/>
      <c r="TH14" s="446"/>
      <c r="TI14" s="446"/>
      <c r="TJ14" s="446"/>
      <c r="TK14" s="446"/>
      <c r="TL14" s="446"/>
      <c r="TM14" s="446"/>
      <c r="TN14" s="446"/>
      <c r="TO14" s="446"/>
      <c r="TP14" s="446"/>
      <c r="TQ14" s="446"/>
      <c r="TR14" s="446"/>
      <c r="TS14" s="446"/>
      <c r="TT14" s="446"/>
      <c r="TU14" s="446"/>
      <c r="TV14" s="446"/>
      <c r="TW14" s="446"/>
      <c r="TX14" s="446"/>
      <c r="TY14" s="446"/>
      <c r="TZ14" s="446"/>
      <c r="UA14" s="446"/>
      <c r="UB14" s="446"/>
      <c r="UC14" s="446"/>
      <c r="UD14" s="446"/>
      <c r="UE14" s="446"/>
      <c r="UF14" s="446"/>
      <c r="UG14" s="446"/>
      <c r="UH14" s="446"/>
      <c r="UI14" s="446"/>
      <c r="UJ14" s="446"/>
      <c r="UK14" s="446"/>
      <c r="UL14" s="446"/>
      <c r="UM14" s="446"/>
      <c r="UN14" s="446"/>
      <c r="UO14" s="446"/>
      <c r="UP14" s="446"/>
      <c r="UQ14" s="446"/>
      <c r="UR14" s="446"/>
      <c r="US14" s="446"/>
      <c r="UT14" s="446"/>
      <c r="UU14" s="446"/>
      <c r="UV14" s="446"/>
      <c r="UW14" s="446"/>
      <c r="UX14" s="446"/>
      <c r="UY14" s="446"/>
      <c r="UZ14" s="446"/>
      <c r="VA14" s="446"/>
      <c r="VB14" s="446"/>
      <c r="VC14" s="446"/>
      <c r="VD14" s="446"/>
      <c r="VE14" s="446"/>
      <c r="VF14" s="446"/>
      <c r="VG14" s="446"/>
      <c r="VH14" s="446"/>
    </row>
    <row r="15" spans="1:580" s="70" customFormat="1" ht="14.1" customHeight="1">
      <c r="A15" s="374" t="s">
        <v>112</v>
      </c>
      <c r="B15" s="373"/>
      <c r="C15" s="373"/>
      <c r="D15" s="373"/>
      <c r="E15" s="373"/>
      <c r="F15" s="373"/>
      <c r="G15" s="655"/>
      <c r="H15" s="527"/>
      <c r="I15" s="614"/>
      <c r="J15" s="528"/>
      <c r="K15" s="732"/>
      <c r="L15" s="733"/>
      <c r="M15" s="733"/>
      <c r="N15" s="733"/>
      <c r="O15" s="733"/>
      <c r="P15" s="733"/>
      <c r="Q15" s="733"/>
      <c r="R15" s="733"/>
      <c r="S15" s="733"/>
      <c r="T15" s="733"/>
      <c r="U15" s="733"/>
      <c r="V15" s="734"/>
      <c r="W15" s="744"/>
      <c r="X15" s="745"/>
      <c r="Y15" s="746"/>
      <c r="Z15" s="492"/>
      <c r="AA15" s="492"/>
      <c r="AB15" s="492"/>
      <c r="AC15" s="492"/>
      <c r="AD15" s="492"/>
      <c r="AE15" s="492"/>
      <c r="AF15" s="492"/>
      <c r="AG15" s="751"/>
      <c r="AH15" s="749"/>
      <c r="AI15" s="749"/>
      <c r="AJ15" s="749"/>
      <c r="AK15" s="749"/>
      <c r="AL15" s="749"/>
      <c r="AM15" s="753"/>
      <c r="AU15" s="73"/>
      <c r="AV15" s="73"/>
      <c r="AW15" s="442"/>
      <c r="AX15" s="442"/>
      <c r="AY15" s="442"/>
      <c r="AZ15" s="442"/>
      <c r="BA15" s="442"/>
      <c r="BB15" s="442"/>
      <c r="BC15" s="446"/>
      <c r="BD15" s="446"/>
      <c r="BE15" s="446"/>
      <c r="BF15" s="446"/>
      <c r="BG15" s="446"/>
      <c r="BH15" s="446"/>
      <c r="BI15" s="446"/>
      <c r="BJ15" s="446"/>
      <c r="BK15" s="446"/>
      <c r="BL15" s="446"/>
      <c r="BM15" s="446"/>
      <c r="BN15" s="446"/>
      <c r="BO15" s="446"/>
      <c r="BP15" s="446"/>
      <c r="BQ15" s="446"/>
      <c r="BR15" s="446"/>
      <c r="BS15" s="446"/>
      <c r="BT15" s="446"/>
      <c r="BU15" s="446"/>
      <c r="BV15" s="446"/>
      <c r="BW15" s="446"/>
      <c r="BX15" s="446"/>
      <c r="BY15" s="446"/>
      <c r="BZ15" s="446"/>
      <c r="CA15" s="446"/>
      <c r="CB15" s="446"/>
      <c r="CC15" s="446"/>
      <c r="CD15" s="446"/>
      <c r="CE15" s="446"/>
      <c r="CF15" s="446"/>
      <c r="CG15" s="446"/>
      <c r="CH15" s="446"/>
      <c r="CI15" s="446"/>
      <c r="CJ15" s="446"/>
      <c r="CK15" s="446"/>
      <c r="CL15" s="446"/>
      <c r="CM15" s="446"/>
      <c r="CN15" s="446"/>
      <c r="CO15" s="446"/>
      <c r="CP15" s="446"/>
      <c r="CQ15" s="446"/>
      <c r="CR15" s="446"/>
      <c r="CS15" s="446"/>
      <c r="CT15" s="446"/>
      <c r="CU15" s="446"/>
      <c r="CV15" s="446"/>
      <c r="CW15" s="446"/>
      <c r="CX15" s="446"/>
      <c r="CY15" s="446"/>
      <c r="CZ15" s="446"/>
      <c r="DA15" s="446"/>
      <c r="DB15" s="446"/>
      <c r="DC15" s="446"/>
      <c r="DD15" s="446"/>
      <c r="DE15" s="446"/>
      <c r="DF15" s="446"/>
      <c r="DG15" s="446"/>
      <c r="DH15" s="446"/>
      <c r="DI15" s="446"/>
      <c r="DJ15" s="446"/>
      <c r="DK15" s="446"/>
      <c r="DL15" s="446"/>
      <c r="DM15" s="446"/>
      <c r="DN15" s="446"/>
      <c r="DO15" s="446"/>
      <c r="DP15" s="446"/>
      <c r="DQ15" s="446"/>
      <c r="DR15" s="446"/>
      <c r="DS15" s="446"/>
      <c r="DT15" s="446"/>
      <c r="DU15" s="446"/>
      <c r="DV15" s="446"/>
      <c r="DW15" s="446"/>
      <c r="DX15" s="446"/>
      <c r="DY15" s="446"/>
      <c r="DZ15" s="446"/>
      <c r="EA15" s="446"/>
      <c r="EB15" s="446"/>
      <c r="EC15" s="446"/>
      <c r="ED15" s="446"/>
      <c r="EE15" s="446"/>
      <c r="EF15" s="446"/>
      <c r="EG15" s="446"/>
      <c r="EH15" s="446"/>
      <c r="EI15" s="446"/>
      <c r="EJ15" s="446"/>
      <c r="EK15" s="446"/>
      <c r="EL15" s="446"/>
      <c r="EM15" s="446"/>
      <c r="EN15" s="446"/>
      <c r="EO15" s="446"/>
      <c r="EP15" s="446"/>
      <c r="EQ15" s="446"/>
      <c r="ER15" s="446"/>
      <c r="ES15" s="446"/>
      <c r="ET15" s="446"/>
      <c r="EU15" s="446"/>
      <c r="EV15" s="446"/>
      <c r="EW15" s="446"/>
      <c r="EX15" s="446"/>
      <c r="EY15" s="446"/>
      <c r="EZ15" s="446"/>
      <c r="FA15" s="446"/>
      <c r="FB15" s="446"/>
      <c r="FC15" s="446"/>
      <c r="FD15" s="446"/>
      <c r="FE15" s="446"/>
      <c r="FF15" s="446"/>
      <c r="FG15" s="446"/>
      <c r="FH15" s="446"/>
      <c r="FI15" s="446"/>
      <c r="FJ15" s="446"/>
      <c r="FK15" s="446"/>
      <c r="FL15" s="446"/>
      <c r="FM15" s="446"/>
      <c r="FN15" s="446"/>
      <c r="FO15" s="446"/>
      <c r="FP15" s="446"/>
      <c r="FQ15" s="446"/>
      <c r="FR15" s="446"/>
      <c r="FS15" s="446"/>
      <c r="FT15" s="446"/>
      <c r="FU15" s="446"/>
      <c r="FV15" s="446"/>
      <c r="FW15" s="446"/>
      <c r="FX15" s="446"/>
      <c r="FY15" s="446"/>
      <c r="FZ15" s="446"/>
      <c r="GA15" s="446"/>
      <c r="GB15" s="446"/>
      <c r="GC15" s="446"/>
      <c r="GD15" s="446"/>
      <c r="GE15" s="446"/>
      <c r="GF15" s="446"/>
      <c r="GG15" s="446"/>
      <c r="GH15" s="446"/>
      <c r="GI15" s="446"/>
      <c r="GJ15" s="446"/>
      <c r="GK15" s="446"/>
      <c r="GL15" s="446"/>
      <c r="GM15" s="446"/>
      <c r="GN15" s="446"/>
      <c r="GO15" s="446"/>
      <c r="GP15" s="446"/>
      <c r="GQ15" s="446"/>
      <c r="GR15" s="446"/>
      <c r="GS15" s="446"/>
      <c r="GT15" s="446"/>
      <c r="GU15" s="446"/>
      <c r="GV15" s="446"/>
      <c r="GW15" s="446"/>
      <c r="GX15" s="446"/>
      <c r="GY15" s="446"/>
      <c r="GZ15" s="446"/>
      <c r="HA15" s="446"/>
      <c r="HB15" s="446"/>
      <c r="HC15" s="446"/>
      <c r="HD15" s="446"/>
      <c r="HE15" s="446"/>
      <c r="HF15" s="446"/>
      <c r="HG15" s="446"/>
      <c r="HH15" s="446"/>
      <c r="HI15" s="446"/>
      <c r="HJ15" s="446"/>
      <c r="HK15" s="446"/>
      <c r="HL15" s="446"/>
      <c r="HM15" s="446"/>
      <c r="HN15" s="446"/>
      <c r="HO15" s="446"/>
      <c r="HP15" s="446"/>
      <c r="HQ15" s="446"/>
      <c r="HR15" s="446"/>
      <c r="HS15" s="446"/>
      <c r="HT15" s="446"/>
      <c r="HU15" s="446"/>
      <c r="HV15" s="446"/>
      <c r="HW15" s="446"/>
      <c r="HX15" s="446"/>
      <c r="HY15" s="446"/>
      <c r="HZ15" s="446"/>
      <c r="IA15" s="446"/>
      <c r="IB15" s="446"/>
      <c r="IC15" s="446"/>
      <c r="ID15" s="446"/>
      <c r="IE15" s="446"/>
      <c r="IF15" s="446"/>
      <c r="IG15" s="446"/>
      <c r="IH15" s="446"/>
      <c r="II15" s="446"/>
      <c r="IJ15" s="446"/>
      <c r="IK15" s="446"/>
      <c r="IL15" s="446"/>
      <c r="IM15" s="446"/>
      <c r="IN15" s="446"/>
      <c r="IO15" s="446"/>
      <c r="IP15" s="446"/>
      <c r="IQ15" s="446"/>
      <c r="IR15" s="446"/>
      <c r="IS15" s="446"/>
      <c r="IT15" s="446"/>
      <c r="IU15" s="446"/>
      <c r="IV15" s="446"/>
      <c r="IW15" s="446"/>
      <c r="IX15" s="446"/>
      <c r="IY15" s="446"/>
      <c r="IZ15" s="446"/>
      <c r="JA15" s="446"/>
      <c r="JB15" s="446"/>
      <c r="JC15" s="446"/>
      <c r="JD15" s="446"/>
      <c r="JE15" s="446"/>
      <c r="JF15" s="446"/>
      <c r="JG15" s="446"/>
      <c r="JH15" s="446"/>
      <c r="JI15" s="446"/>
      <c r="JJ15" s="446"/>
      <c r="JK15" s="446"/>
      <c r="JL15" s="446"/>
      <c r="JM15" s="446"/>
      <c r="JN15" s="446"/>
      <c r="JO15" s="446"/>
      <c r="JP15" s="446"/>
      <c r="JQ15" s="446"/>
      <c r="JR15" s="446"/>
      <c r="JS15" s="446"/>
      <c r="JT15" s="446"/>
      <c r="JU15" s="446"/>
      <c r="JV15" s="446"/>
      <c r="JW15" s="446"/>
      <c r="JX15" s="446"/>
      <c r="JY15" s="446"/>
      <c r="JZ15" s="446"/>
      <c r="KA15" s="446"/>
      <c r="KB15" s="446"/>
      <c r="KC15" s="446"/>
      <c r="KD15" s="446"/>
      <c r="KE15" s="446"/>
      <c r="KF15" s="446"/>
      <c r="KG15" s="446"/>
      <c r="KH15" s="446"/>
      <c r="KI15" s="446"/>
      <c r="KJ15" s="446"/>
      <c r="KK15" s="446"/>
      <c r="KL15" s="446"/>
      <c r="KM15" s="446"/>
      <c r="KN15" s="446"/>
      <c r="KO15" s="446"/>
      <c r="KP15" s="446"/>
      <c r="KQ15" s="446"/>
      <c r="KR15" s="446"/>
      <c r="KS15" s="446"/>
      <c r="KT15" s="446"/>
      <c r="KU15" s="446"/>
      <c r="KV15" s="446"/>
      <c r="KW15" s="446"/>
      <c r="KX15" s="446"/>
      <c r="KY15" s="446"/>
      <c r="KZ15" s="446"/>
      <c r="LA15" s="446"/>
      <c r="LB15" s="446"/>
      <c r="LC15" s="446"/>
      <c r="LD15" s="446"/>
      <c r="LE15" s="446"/>
      <c r="LF15" s="446"/>
      <c r="LG15" s="446"/>
      <c r="LH15" s="446"/>
      <c r="LI15" s="446"/>
      <c r="LJ15" s="446"/>
      <c r="LK15" s="446"/>
      <c r="LL15" s="446"/>
      <c r="LM15" s="446"/>
      <c r="LN15" s="446"/>
      <c r="LO15" s="446"/>
      <c r="LP15" s="446"/>
      <c r="LQ15" s="446"/>
      <c r="LR15" s="446"/>
      <c r="LS15" s="446"/>
      <c r="LT15" s="446"/>
      <c r="LU15" s="446"/>
      <c r="LV15" s="446"/>
      <c r="LW15" s="446"/>
      <c r="LX15" s="446"/>
      <c r="LY15" s="446"/>
      <c r="LZ15" s="446"/>
      <c r="MA15" s="446"/>
      <c r="MB15" s="446"/>
      <c r="MC15" s="446"/>
      <c r="MD15" s="446"/>
      <c r="ME15" s="446"/>
      <c r="MF15" s="446"/>
      <c r="MG15" s="446"/>
      <c r="MH15" s="446"/>
      <c r="MI15" s="446"/>
      <c r="MJ15" s="446"/>
      <c r="MK15" s="446"/>
      <c r="ML15" s="446"/>
      <c r="MM15" s="446"/>
      <c r="MN15" s="446"/>
      <c r="MO15" s="446"/>
      <c r="MP15" s="446"/>
      <c r="MQ15" s="446"/>
      <c r="MR15" s="446"/>
      <c r="MS15" s="446"/>
      <c r="MT15" s="446"/>
      <c r="MU15" s="446"/>
      <c r="MV15" s="446"/>
      <c r="MW15" s="446"/>
      <c r="MX15" s="446"/>
      <c r="MY15" s="446"/>
      <c r="MZ15" s="446"/>
      <c r="NA15" s="446"/>
      <c r="NB15" s="446"/>
      <c r="NC15" s="446"/>
      <c r="ND15" s="446"/>
      <c r="NE15" s="446"/>
      <c r="NF15" s="446"/>
      <c r="NG15" s="446"/>
      <c r="NH15" s="446"/>
      <c r="NI15" s="446"/>
      <c r="NJ15" s="446"/>
      <c r="NK15" s="446"/>
      <c r="NL15" s="446"/>
      <c r="NM15" s="446"/>
      <c r="NN15" s="446"/>
      <c r="NO15" s="446"/>
      <c r="NP15" s="446"/>
      <c r="NQ15" s="446"/>
      <c r="NR15" s="446"/>
      <c r="NS15" s="446"/>
      <c r="NT15" s="446"/>
      <c r="NU15" s="446"/>
      <c r="NV15" s="446"/>
      <c r="NW15" s="446"/>
      <c r="NX15" s="446"/>
      <c r="NY15" s="446"/>
      <c r="NZ15" s="446"/>
      <c r="OA15" s="446"/>
      <c r="OB15" s="446"/>
      <c r="OC15" s="446"/>
      <c r="OD15" s="446"/>
      <c r="OE15" s="446"/>
      <c r="OF15" s="446"/>
      <c r="OG15" s="446"/>
      <c r="OH15" s="446"/>
      <c r="OI15" s="446"/>
      <c r="OJ15" s="446"/>
      <c r="OK15" s="446"/>
      <c r="OL15" s="446"/>
      <c r="OM15" s="446"/>
      <c r="ON15" s="446"/>
      <c r="OO15" s="446"/>
      <c r="OP15" s="446"/>
      <c r="OQ15" s="446"/>
      <c r="OR15" s="446"/>
      <c r="OS15" s="446"/>
      <c r="OT15" s="446"/>
      <c r="OU15" s="446"/>
      <c r="OV15" s="446"/>
      <c r="OW15" s="446"/>
      <c r="OX15" s="446"/>
      <c r="OY15" s="446"/>
      <c r="OZ15" s="446"/>
      <c r="PA15" s="446"/>
      <c r="PB15" s="446"/>
      <c r="PC15" s="446"/>
      <c r="PD15" s="446"/>
      <c r="PE15" s="446"/>
      <c r="PF15" s="446"/>
      <c r="PG15" s="446"/>
      <c r="PH15" s="446"/>
      <c r="PI15" s="446"/>
      <c r="PJ15" s="446"/>
      <c r="PK15" s="446"/>
      <c r="PL15" s="446"/>
      <c r="PM15" s="446"/>
      <c r="PN15" s="446"/>
      <c r="PO15" s="446"/>
      <c r="PP15" s="446"/>
      <c r="PQ15" s="446"/>
      <c r="PR15" s="446"/>
      <c r="PS15" s="446"/>
      <c r="PT15" s="446"/>
      <c r="PU15" s="446"/>
      <c r="PV15" s="446"/>
      <c r="PW15" s="446"/>
      <c r="PX15" s="446"/>
      <c r="PY15" s="446"/>
      <c r="PZ15" s="446"/>
      <c r="QA15" s="446"/>
      <c r="QB15" s="446"/>
      <c r="QC15" s="446"/>
      <c r="QD15" s="446"/>
      <c r="QE15" s="446"/>
      <c r="QF15" s="446"/>
      <c r="QG15" s="446"/>
      <c r="QH15" s="446"/>
      <c r="QI15" s="446"/>
      <c r="QJ15" s="446"/>
      <c r="QK15" s="446"/>
      <c r="QL15" s="446"/>
      <c r="QM15" s="446"/>
      <c r="QN15" s="446"/>
      <c r="QO15" s="446"/>
      <c r="QP15" s="446"/>
      <c r="QQ15" s="446"/>
      <c r="QR15" s="446"/>
      <c r="QS15" s="446"/>
      <c r="QT15" s="446"/>
      <c r="QU15" s="446"/>
      <c r="QV15" s="446"/>
      <c r="QW15" s="446"/>
      <c r="QX15" s="446"/>
      <c r="QY15" s="446"/>
      <c r="QZ15" s="446"/>
      <c r="RA15" s="446"/>
      <c r="RB15" s="446"/>
      <c r="RC15" s="446"/>
      <c r="RD15" s="446"/>
      <c r="RE15" s="446"/>
      <c r="RF15" s="446"/>
      <c r="RG15" s="446"/>
      <c r="RH15" s="446"/>
      <c r="RI15" s="446"/>
      <c r="RJ15" s="446"/>
      <c r="RK15" s="446"/>
      <c r="RL15" s="446"/>
      <c r="RM15" s="446"/>
      <c r="RN15" s="446"/>
      <c r="RO15" s="446"/>
      <c r="RP15" s="446"/>
      <c r="RQ15" s="446"/>
      <c r="RR15" s="446"/>
      <c r="RS15" s="446"/>
      <c r="RT15" s="446"/>
      <c r="RU15" s="446"/>
      <c r="RV15" s="446"/>
      <c r="RW15" s="446"/>
      <c r="RX15" s="446"/>
      <c r="RY15" s="446"/>
      <c r="RZ15" s="446"/>
      <c r="SA15" s="446"/>
      <c r="SB15" s="446"/>
      <c r="SC15" s="446"/>
      <c r="SD15" s="446"/>
      <c r="SE15" s="446"/>
      <c r="SF15" s="446"/>
      <c r="SG15" s="446"/>
      <c r="SH15" s="446"/>
      <c r="SI15" s="446"/>
      <c r="SJ15" s="446"/>
      <c r="SK15" s="446"/>
      <c r="SL15" s="446"/>
      <c r="SM15" s="446"/>
      <c r="SN15" s="446"/>
      <c r="SO15" s="446"/>
      <c r="SP15" s="446"/>
      <c r="SQ15" s="446"/>
      <c r="SR15" s="446"/>
      <c r="SS15" s="446"/>
      <c r="ST15" s="446"/>
      <c r="SU15" s="446"/>
      <c r="SV15" s="446"/>
      <c r="SW15" s="446"/>
      <c r="SX15" s="446"/>
      <c r="SY15" s="446"/>
      <c r="SZ15" s="446"/>
      <c r="TA15" s="446"/>
      <c r="TB15" s="446"/>
      <c r="TC15" s="446"/>
      <c r="TD15" s="446"/>
      <c r="TE15" s="446"/>
      <c r="TF15" s="446"/>
      <c r="TG15" s="446"/>
      <c r="TH15" s="446"/>
      <c r="TI15" s="446"/>
      <c r="TJ15" s="446"/>
      <c r="TK15" s="446"/>
      <c r="TL15" s="446"/>
      <c r="TM15" s="446"/>
      <c r="TN15" s="446"/>
      <c r="TO15" s="446"/>
      <c r="TP15" s="446"/>
      <c r="TQ15" s="446"/>
      <c r="TR15" s="446"/>
      <c r="TS15" s="446"/>
      <c r="TT15" s="446"/>
      <c r="TU15" s="446"/>
      <c r="TV15" s="446"/>
      <c r="TW15" s="446"/>
      <c r="TX15" s="446"/>
      <c r="TY15" s="446"/>
      <c r="TZ15" s="446"/>
      <c r="UA15" s="446"/>
      <c r="UB15" s="446"/>
      <c r="UC15" s="446"/>
      <c r="UD15" s="446"/>
      <c r="UE15" s="446"/>
      <c r="UF15" s="446"/>
      <c r="UG15" s="446"/>
      <c r="UH15" s="446"/>
      <c r="UI15" s="446"/>
      <c r="UJ15" s="446"/>
      <c r="UK15" s="446"/>
      <c r="UL15" s="446"/>
      <c r="UM15" s="446"/>
      <c r="UN15" s="446"/>
      <c r="UO15" s="446"/>
      <c r="UP15" s="446"/>
      <c r="UQ15" s="446"/>
      <c r="UR15" s="446"/>
      <c r="US15" s="446"/>
      <c r="UT15" s="446"/>
      <c r="UU15" s="446"/>
      <c r="UV15" s="446"/>
      <c r="UW15" s="446"/>
      <c r="UX15" s="446"/>
      <c r="UY15" s="446"/>
      <c r="UZ15" s="446"/>
      <c r="VA15" s="446"/>
      <c r="VB15" s="446"/>
      <c r="VC15" s="446"/>
      <c r="VD15" s="446"/>
      <c r="VE15" s="446"/>
      <c r="VF15" s="446"/>
      <c r="VG15" s="446"/>
      <c r="VH15" s="446"/>
    </row>
    <row r="16" spans="1:580" s="73" customFormat="1" ht="14.1" customHeight="1">
      <c r="A16" s="373"/>
      <c r="B16" s="373"/>
      <c r="C16" s="373"/>
      <c r="D16" s="373"/>
      <c r="E16" s="373"/>
      <c r="F16" s="373"/>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4"/>
      <c r="AW16" s="442"/>
      <c r="AX16" s="442"/>
      <c r="AY16" s="442"/>
      <c r="AZ16" s="442"/>
      <c r="BA16" s="442"/>
      <c r="BB16" s="442"/>
      <c r="BC16" s="446"/>
      <c r="BD16" s="446"/>
      <c r="BE16" s="446"/>
      <c r="BF16" s="446"/>
      <c r="BG16" s="446"/>
      <c r="BH16" s="446"/>
      <c r="BI16" s="446"/>
      <c r="BJ16" s="446"/>
      <c r="BK16" s="446"/>
      <c r="BL16" s="446"/>
      <c r="BM16" s="446"/>
      <c r="BN16" s="446"/>
      <c r="BO16" s="446"/>
      <c r="BP16" s="446"/>
      <c r="BQ16" s="446"/>
      <c r="BR16" s="446"/>
      <c r="BS16" s="446"/>
      <c r="BT16" s="446"/>
      <c r="BU16" s="446"/>
      <c r="BV16" s="446"/>
      <c r="BW16" s="446"/>
      <c r="BX16" s="446"/>
      <c r="BY16" s="446"/>
      <c r="BZ16" s="446"/>
      <c r="CA16" s="446"/>
      <c r="CB16" s="446"/>
      <c r="CC16" s="446"/>
      <c r="CD16" s="446"/>
      <c r="CE16" s="446"/>
      <c r="CF16" s="446"/>
      <c r="CG16" s="446"/>
      <c r="CH16" s="446"/>
      <c r="CI16" s="446"/>
      <c r="CJ16" s="446"/>
      <c r="CK16" s="446"/>
      <c r="CL16" s="446"/>
      <c r="CM16" s="446"/>
      <c r="CN16" s="446"/>
      <c r="CO16" s="446"/>
      <c r="CP16" s="446"/>
      <c r="CQ16" s="446"/>
      <c r="CR16" s="446"/>
      <c r="CS16" s="446"/>
      <c r="CT16" s="446"/>
      <c r="CU16" s="446"/>
      <c r="CV16" s="446"/>
      <c r="CW16" s="446"/>
      <c r="CX16" s="446"/>
      <c r="CY16" s="446"/>
      <c r="CZ16" s="446"/>
      <c r="DA16" s="446"/>
      <c r="DB16" s="446"/>
      <c r="DC16" s="446"/>
      <c r="DD16" s="446"/>
      <c r="DE16" s="446"/>
      <c r="DF16" s="446"/>
      <c r="DG16" s="446"/>
      <c r="DH16" s="446"/>
      <c r="DI16" s="446"/>
      <c r="DJ16" s="446"/>
      <c r="DK16" s="446"/>
      <c r="DL16" s="446"/>
      <c r="DM16" s="446"/>
      <c r="DN16" s="446"/>
      <c r="DO16" s="446"/>
      <c r="DP16" s="446"/>
      <c r="DQ16" s="446"/>
      <c r="DR16" s="446"/>
      <c r="DS16" s="446"/>
      <c r="DT16" s="446"/>
      <c r="DU16" s="446"/>
      <c r="DV16" s="446"/>
      <c r="DW16" s="446"/>
      <c r="DX16" s="446"/>
      <c r="DY16" s="446"/>
      <c r="DZ16" s="446"/>
      <c r="EA16" s="446"/>
      <c r="EB16" s="446"/>
      <c r="EC16" s="446"/>
      <c r="ED16" s="446"/>
      <c r="EE16" s="446"/>
      <c r="EF16" s="446"/>
      <c r="EG16" s="446"/>
      <c r="EH16" s="446"/>
      <c r="EI16" s="446"/>
      <c r="EJ16" s="446"/>
      <c r="EK16" s="446"/>
      <c r="EL16" s="446"/>
      <c r="EM16" s="446"/>
      <c r="EN16" s="446"/>
      <c r="EO16" s="446"/>
      <c r="EP16" s="446"/>
      <c r="EQ16" s="446"/>
      <c r="ER16" s="446"/>
      <c r="ES16" s="446"/>
      <c r="ET16" s="446"/>
      <c r="EU16" s="446"/>
      <c r="EV16" s="446"/>
      <c r="EW16" s="446"/>
      <c r="EX16" s="446"/>
      <c r="EY16" s="446"/>
      <c r="EZ16" s="446"/>
      <c r="FA16" s="446"/>
      <c r="FB16" s="446"/>
      <c r="FC16" s="446"/>
      <c r="FD16" s="446"/>
      <c r="FE16" s="446"/>
      <c r="FF16" s="446"/>
      <c r="FG16" s="446"/>
      <c r="FH16" s="446"/>
      <c r="FI16" s="446"/>
      <c r="FJ16" s="446"/>
      <c r="FK16" s="446"/>
      <c r="FL16" s="446"/>
      <c r="FM16" s="446"/>
      <c r="FN16" s="446"/>
      <c r="FO16" s="446"/>
      <c r="FP16" s="446"/>
      <c r="FQ16" s="446"/>
      <c r="FR16" s="446"/>
      <c r="FS16" s="446"/>
      <c r="FT16" s="446"/>
      <c r="FU16" s="446"/>
      <c r="FV16" s="446"/>
      <c r="FW16" s="446"/>
      <c r="FX16" s="446"/>
      <c r="FY16" s="446"/>
      <c r="FZ16" s="446"/>
      <c r="GA16" s="446"/>
      <c r="GB16" s="446"/>
      <c r="GC16" s="446"/>
      <c r="GD16" s="446"/>
      <c r="GE16" s="446"/>
      <c r="GF16" s="446"/>
      <c r="GG16" s="446"/>
      <c r="GH16" s="446"/>
      <c r="GI16" s="446"/>
      <c r="GJ16" s="446"/>
      <c r="GK16" s="446"/>
      <c r="GL16" s="446"/>
      <c r="GM16" s="446"/>
      <c r="GN16" s="446"/>
      <c r="GO16" s="446"/>
      <c r="GP16" s="446"/>
      <c r="GQ16" s="446"/>
      <c r="GR16" s="446"/>
      <c r="GS16" s="446"/>
      <c r="GT16" s="446"/>
      <c r="GU16" s="446"/>
      <c r="GV16" s="446"/>
      <c r="GW16" s="446"/>
      <c r="GX16" s="446"/>
      <c r="GY16" s="446"/>
      <c r="GZ16" s="446"/>
      <c r="HA16" s="446"/>
      <c r="HB16" s="446"/>
      <c r="HC16" s="446"/>
      <c r="HD16" s="446"/>
      <c r="HE16" s="446"/>
      <c r="HF16" s="446"/>
      <c r="HG16" s="446"/>
      <c r="HH16" s="446"/>
      <c r="HI16" s="446"/>
      <c r="HJ16" s="446"/>
      <c r="HK16" s="446"/>
      <c r="HL16" s="446"/>
      <c r="HM16" s="446"/>
      <c r="HN16" s="446"/>
      <c r="HO16" s="446"/>
      <c r="HP16" s="446"/>
      <c r="HQ16" s="446"/>
      <c r="HR16" s="446"/>
      <c r="HS16" s="446"/>
      <c r="HT16" s="446"/>
      <c r="HU16" s="446"/>
      <c r="HV16" s="446"/>
      <c r="HW16" s="446"/>
      <c r="HX16" s="446"/>
      <c r="HY16" s="446"/>
      <c r="HZ16" s="446"/>
      <c r="IA16" s="446"/>
      <c r="IB16" s="446"/>
      <c r="IC16" s="446"/>
      <c r="ID16" s="446"/>
      <c r="IE16" s="446"/>
      <c r="IF16" s="446"/>
      <c r="IG16" s="446"/>
      <c r="IH16" s="446"/>
      <c r="II16" s="446"/>
      <c r="IJ16" s="446"/>
      <c r="IK16" s="446"/>
      <c r="IL16" s="446"/>
      <c r="IM16" s="446"/>
      <c r="IN16" s="446"/>
      <c r="IO16" s="446"/>
      <c r="IP16" s="446"/>
      <c r="IQ16" s="446"/>
      <c r="IR16" s="446"/>
      <c r="IS16" s="446"/>
      <c r="IT16" s="446"/>
      <c r="IU16" s="446"/>
      <c r="IV16" s="446"/>
      <c r="IW16" s="446"/>
      <c r="IX16" s="446"/>
      <c r="IY16" s="446"/>
      <c r="IZ16" s="446"/>
      <c r="JA16" s="446"/>
      <c r="JB16" s="446"/>
      <c r="JC16" s="446"/>
      <c r="JD16" s="446"/>
      <c r="JE16" s="446"/>
      <c r="JF16" s="446"/>
      <c r="JG16" s="446"/>
      <c r="JH16" s="446"/>
      <c r="JI16" s="446"/>
      <c r="JJ16" s="446"/>
      <c r="JK16" s="446"/>
      <c r="JL16" s="446"/>
      <c r="JM16" s="446"/>
      <c r="JN16" s="446"/>
      <c r="JO16" s="446"/>
      <c r="JP16" s="446"/>
      <c r="JQ16" s="446"/>
      <c r="JR16" s="446"/>
      <c r="JS16" s="446"/>
      <c r="JT16" s="446"/>
      <c r="JU16" s="446"/>
      <c r="JV16" s="446"/>
      <c r="JW16" s="446"/>
      <c r="JX16" s="446"/>
      <c r="JY16" s="446"/>
      <c r="JZ16" s="446"/>
      <c r="KA16" s="446"/>
      <c r="KB16" s="446"/>
      <c r="KC16" s="446"/>
      <c r="KD16" s="446"/>
      <c r="KE16" s="446"/>
      <c r="KF16" s="446"/>
      <c r="KG16" s="446"/>
      <c r="KH16" s="446"/>
      <c r="KI16" s="446"/>
      <c r="KJ16" s="446"/>
      <c r="KK16" s="446"/>
      <c r="KL16" s="446"/>
      <c r="KM16" s="446"/>
      <c r="KN16" s="446"/>
      <c r="KO16" s="446"/>
      <c r="KP16" s="446"/>
      <c r="KQ16" s="446"/>
      <c r="KR16" s="446"/>
      <c r="KS16" s="446"/>
      <c r="KT16" s="446"/>
      <c r="KU16" s="446"/>
      <c r="KV16" s="446"/>
      <c r="KW16" s="446"/>
      <c r="KX16" s="446"/>
      <c r="KY16" s="446"/>
      <c r="KZ16" s="446"/>
      <c r="LA16" s="446"/>
      <c r="LB16" s="446"/>
      <c r="LC16" s="446"/>
      <c r="LD16" s="446"/>
      <c r="LE16" s="446"/>
      <c r="LF16" s="446"/>
      <c r="LG16" s="446"/>
      <c r="LH16" s="446"/>
      <c r="LI16" s="446"/>
      <c r="LJ16" s="446"/>
      <c r="LK16" s="446"/>
      <c r="LL16" s="446"/>
      <c r="LM16" s="446"/>
      <c r="LN16" s="446"/>
      <c r="LO16" s="446"/>
      <c r="LP16" s="446"/>
      <c r="LQ16" s="446"/>
      <c r="LR16" s="446"/>
      <c r="LS16" s="446"/>
      <c r="LT16" s="446"/>
      <c r="LU16" s="446"/>
      <c r="LV16" s="446"/>
      <c r="LW16" s="446"/>
      <c r="LX16" s="446"/>
      <c r="LY16" s="446"/>
      <c r="LZ16" s="446"/>
      <c r="MA16" s="446"/>
      <c r="MB16" s="446"/>
      <c r="MC16" s="446"/>
      <c r="MD16" s="446"/>
      <c r="ME16" s="446"/>
      <c r="MF16" s="446"/>
      <c r="MG16" s="446"/>
      <c r="MH16" s="446"/>
      <c r="MI16" s="446"/>
      <c r="MJ16" s="446"/>
      <c r="MK16" s="446"/>
      <c r="ML16" s="446"/>
      <c r="MM16" s="446"/>
      <c r="MN16" s="446"/>
      <c r="MO16" s="446"/>
      <c r="MP16" s="446"/>
      <c r="MQ16" s="446"/>
      <c r="MR16" s="446"/>
      <c r="MS16" s="446"/>
      <c r="MT16" s="446"/>
      <c r="MU16" s="446"/>
      <c r="MV16" s="446"/>
      <c r="MW16" s="446"/>
      <c r="MX16" s="446"/>
      <c r="MY16" s="446"/>
      <c r="MZ16" s="446"/>
      <c r="NA16" s="446"/>
      <c r="NB16" s="446"/>
      <c r="NC16" s="446"/>
      <c r="ND16" s="446"/>
      <c r="NE16" s="446"/>
      <c r="NF16" s="446"/>
      <c r="NG16" s="446"/>
      <c r="NH16" s="446"/>
      <c r="NI16" s="446"/>
      <c r="NJ16" s="446"/>
      <c r="NK16" s="446"/>
      <c r="NL16" s="446"/>
      <c r="NM16" s="446"/>
      <c r="NN16" s="446"/>
      <c r="NO16" s="446"/>
      <c r="NP16" s="446"/>
      <c r="NQ16" s="446"/>
      <c r="NR16" s="446"/>
      <c r="NS16" s="446"/>
      <c r="NT16" s="446"/>
      <c r="NU16" s="446"/>
      <c r="NV16" s="446"/>
      <c r="NW16" s="446"/>
      <c r="NX16" s="446"/>
      <c r="NY16" s="446"/>
      <c r="NZ16" s="446"/>
      <c r="OA16" s="446"/>
      <c r="OB16" s="446"/>
      <c r="OC16" s="446"/>
      <c r="OD16" s="446"/>
      <c r="OE16" s="446"/>
      <c r="OF16" s="446"/>
      <c r="OG16" s="446"/>
      <c r="OH16" s="446"/>
      <c r="OI16" s="446"/>
      <c r="OJ16" s="446"/>
      <c r="OK16" s="446"/>
      <c r="OL16" s="446"/>
      <c r="OM16" s="446"/>
      <c r="ON16" s="446"/>
      <c r="OO16" s="446"/>
      <c r="OP16" s="446"/>
      <c r="OQ16" s="446"/>
      <c r="OR16" s="446"/>
      <c r="OS16" s="446"/>
      <c r="OT16" s="446"/>
      <c r="OU16" s="446"/>
      <c r="OV16" s="446"/>
      <c r="OW16" s="446"/>
      <c r="OX16" s="446"/>
      <c r="OY16" s="446"/>
      <c r="OZ16" s="446"/>
      <c r="PA16" s="446"/>
      <c r="PB16" s="446"/>
      <c r="PC16" s="446"/>
      <c r="PD16" s="446"/>
      <c r="PE16" s="446"/>
      <c r="PF16" s="446"/>
      <c r="PG16" s="446"/>
      <c r="PH16" s="446"/>
      <c r="PI16" s="446"/>
      <c r="PJ16" s="446"/>
      <c r="PK16" s="446"/>
      <c r="PL16" s="446"/>
      <c r="PM16" s="446"/>
      <c r="PN16" s="446"/>
      <c r="PO16" s="446"/>
      <c r="PP16" s="446"/>
      <c r="PQ16" s="446"/>
      <c r="PR16" s="446"/>
      <c r="PS16" s="446"/>
      <c r="PT16" s="446"/>
      <c r="PU16" s="446"/>
      <c r="PV16" s="446"/>
      <c r="PW16" s="446"/>
      <c r="PX16" s="446"/>
      <c r="PY16" s="446"/>
      <c r="PZ16" s="446"/>
      <c r="QA16" s="446"/>
      <c r="QB16" s="446"/>
      <c r="QC16" s="446"/>
      <c r="QD16" s="446"/>
      <c r="QE16" s="446"/>
      <c r="QF16" s="446"/>
      <c r="QG16" s="446"/>
      <c r="QH16" s="446"/>
      <c r="QI16" s="446"/>
      <c r="QJ16" s="446"/>
      <c r="QK16" s="446"/>
      <c r="QL16" s="446"/>
      <c r="QM16" s="446"/>
      <c r="QN16" s="446"/>
      <c r="QO16" s="446"/>
      <c r="QP16" s="446"/>
      <c r="QQ16" s="446"/>
      <c r="QR16" s="446"/>
      <c r="QS16" s="446"/>
      <c r="QT16" s="446"/>
      <c r="QU16" s="446"/>
      <c r="QV16" s="446"/>
      <c r="QW16" s="446"/>
      <c r="QX16" s="446"/>
      <c r="QY16" s="446"/>
      <c r="QZ16" s="446"/>
      <c r="RA16" s="446"/>
      <c r="RB16" s="446"/>
      <c r="RC16" s="446"/>
      <c r="RD16" s="446"/>
      <c r="RE16" s="446"/>
      <c r="RF16" s="446"/>
      <c r="RG16" s="446"/>
      <c r="RH16" s="446"/>
      <c r="RI16" s="446"/>
      <c r="RJ16" s="446"/>
      <c r="RK16" s="446"/>
      <c r="RL16" s="446"/>
      <c r="RM16" s="446"/>
      <c r="RN16" s="446"/>
      <c r="RO16" s="446"/>
      <c r="RP16" s="446"/>
      <c r="RQ16" s="446"/>
      <c r="RR16" s="446"/>
      <c r="RS16" s="446"/>
      <c r="RT16" s="446"/>
      <c r="RU16" s="446"/>
      <c r="RV16" s="446"/>
      <c r="RW16" s="446"/>
      <c r="RX16" s="446"/>
      <c r="RY16" s="446"/>
      <c r="RZ16" s="446"/>
      <c r="SA16" s="446"/>
      <c r="SB16" s="446"/>
      <c r="SC16" s="446"/>
      <c r="SD16" s="446"/>
      <c r="SE16" s="446"/>
      <c r="SF16" s="446"/>
      <c r="SG16" s="446"/>
      <c r="SH16" s="446"/>
      <c r="SI16" s="446"/>
      <c r="SJ16" s="446"/>
      <c r="SK16" s="446"/>
      <c r="SL16" s="446"/>
      <c r="SM16" s="446"/>
      <c r="SN16" s="446"/>
      <c r="SO16" s="446"/>
      <c r="SP16" s="446"/>
      <c r="SQ16" s="446"/>
      <c r="SR16" s="446"/>
      <c r="SS16" s="446"/>
      <c r="ST16" s="446"/>
      <c r="SU16" s="446"/>
      <c r="SV16" s="446"/>
      <c r="SW16" s="446"/>
      <c r="SX16" s="446"/>
      <c r="SY16" s="446"/>
      <c r="SZ16" s="446"/>
      <c r="TA16" s="446"/>
      <c r="TB16" s="446"/>
      <c r="TC16" s="446"/>
      <c r="TD16" s="446"/>
      <c r="TE16" s="446"/>
      <c r="TF16" s="446"/>
      <c r="TG16" s="446"/>
      <c r="TH16" s="446"/>
      <c r="TI16" s="446"/>
      <c r="TJ16" s="446"/>
      <c r="TK16" s="446"/>
      <c r="TL16" s="446"/>
      <c r="TM16" s="446"/>
      <c r="TN16" s="446"/>
      <c r="TO16" s="446"/>
      <c r="TP16" s="446"/>
      <c r="TQ16" s="446"/>
      <c r="TR16" s="446"/>
      <c r="TS16" s="446"/>
      <c r="TT16" s="446"/>
      <c r="TU16" s="446"/>
      <c r="TV16" s="446"/>
      <c r="TW16" s="446"/>
      <c r="TX16" s="446"/>
      <c r="TY16" s="446"/>
      <c r="TZ16" s="446"/>
      <c r="UA16" s="446"/>
      <c r="UB16" s="446"/>
      <c r="UC16" s="446"/>
      <c r="UD16" s="446"/>
      <c r="UE16" s="446"/>
      <c r="UF16" s="446"/>
      <c r="UG16" s="446"/>
      <c r="UH16" s="446"/>
      <c r="UI16" s="446"/>
      <c r="UJ16" s="446"/>
      <c r="UK16" s="446"/>
      <c r="UL16" s="446"/>
      <c r="UM16" s="446"/>
      <c r="UN16" s="446"/>
      <c r="UO16" s="446"/>
      <c r="UP16" s="446"/>
      <c r="UQ16" s="446"/>
      <c r="UR16" s="446"/>
      <c r="US16" s="446"/>
      <c r="UT16" s="446"/>
      <c r="UU16" s="446"/>
      <c r="UV16" s="446"/>
      <c r="UW16" s="446"/>
      <c r="UX16" s="446"/>
      <c r="UY16" s="446"/>
      <c r="UZ16" s="446"/>
      <c r="VA16" s="446"/>
      <c r="VB16" s="446"/>
      <c r="VC16" s="446"/>
      <c r="VD16" s="446"/>
      <c r="VE16" s="446"/>
      <c r="VF16" s="446"/>
      <c r="VG16" s="446"/>
      <c r="VH16" s="446"/>
    </row>
    <row r="17" spans="1:580" s="82" customFormat="1" ht="14.1" customHeight="1">
      <c r="A17" s="599" t="s">
        <v>113</v>
      </c>
      <c r="B17" s="518" t="s">
        <v>114</v>
      </c>
      <c r="C17" s="613"/>
      <c r="D17" s="613"/>
      <c r="E17" s="613"/>
      <c r="F17" s="613"/>
      <c r="G17" s="613"/>
      <c r="H17" s="518" t="s">
        <v>233</v>
      </c>
      <c r="I17" s="613"/>
      <c r="J17" s="613"/>
      <c r="K17" s="613"/>
      <c r="L17" s="613"/>
      <c r="M17" s="519"/>
      <c r="N17" s="518" t="s">
        <v>115</v>
      </c>
      <c r="O17" s="613"/>
      <c r="P17" s="613"/>
      <c r="Q17" s="519"/>
      <c r="R17" s="599" t="s">
        <v>116</v>
      </c>
      <c r="S17" s="545" t="s">
        <v>117</v>
      </c>
      <c r="T17" s="546"/>
      <c r="U17" s="546"/>
      <c r="V17" s="546"/>
      <c r="W17" s="546"/>
      <c r="X17" s="546"/>
      <c r="Y17" s="546"/>
      <c r="Z17" s="546"/>
      <c r="AA17" s="546"/>
      <c r="AB17" s="615"/>
      <c r="AC17" s="663" t="s">
        <v>234</v>
      </c>
      <c r="AD17" s="664"/>
      <c r="AE17" s="664"/>
      <c r="AF17" s="664"/>
      <c r="AG17" s="664"/>
      <c r="AH17" s="664"/>
      <c r="AI17" s="664"/>
      <c r="AJ17" s="664"/>
      <c r="AK17" s="664"/>
      <c r="AL17" s="664"/>
      <c r="AM17" s="664"/>
      <c r="AN17" s="664"/>
      <c r="AO17" s="664"/>
      <c r="AP17" s="664"/>
      <c r="AQ17" s="665"/>
      <c r="AR17" s="518" t="s">
        <v>232</v>
      </c>
      <c r="AS17" s="519"/>
      <c r="AT17" s="81"/>
      <c r="AU17" s="73"/>
      <c r="AV17" s="73"/>
      <c r="AW17" s="442" t="s">
        <v>368</v>
      </c>
      <c r="AY17" s="442"/>
      <c r="BA17" s="442"/>
      <c r="BB17" s="446"/>
      <c r="BC17" s="446"/>
      <c r="BD17" s="446"/>
      <c r="BE17" s="446"/>
      <c r="BF17" s="446"/>
      <c r="BG17" s="446"/>
      <c r="BH17" s="446"/>
      <c r="BI17" s="446"/>
      <c r="BJ17" s="446"/>
      <c r="BK17" s="446"/>
      <c r="BL17" s="446"/>
      <c r="BM17" s="446"/>
      <c r="BN17" s="446"/>
      <c r="BO17" s="446"/>
      <c r="BP17" s="446"/>
      <c r="BQ17" s="446"/>
      <c r="BR17" s="446"/>
      <c r="BS17" s="446"/>
      <c r="BT17" s="446"/>
      <c r="BU17" s="446"/>
      <c r="BV17" s="446"/>
      <c r="BW17" s="446"/>
      <c r="BX17" s="446"/>
      <c r="BY17" s="446"/>
      <c r="BZ17" s="446"/>
      <c r="CA17" s="446"/>
      <c r="CB17" s="446"/>
      <c r="CC17" s="446"/>
      <c r="CD17" s="446"/>
      <c r="CE17" s="446"/>
      <c r="CF17" s="446"/>
      <c r="CG17" s="446"/>
      <c r="CH17" s="446"/>
      <c r="CI17" s="446"/>
      <c r="CJ17" s="446"/>
      <c r="CK17" s="446"/>
      <c r="CL17" s="446"/>
      <c r="CM17" s="446"/>
      <c r="CN17" s="446"/>
      <c r="CO17" s="446"/>
      <c r="CP17" s="446"/>
      <c r="CQ17" s="446"/>
      <c r="CR17" s="446"/>
      <c r="CS17" s="446"/>
      <c r="CT17" s="446"/>
      <c r="CU17" s="446"/>
      <c r="CV17" s="446"/>
      <c r="CW17" s="446"/>
      <c r="CX17" s="446"/>
      <c r="CY17" s="446"/>
      <c r="CZ17" s="446"/>
      <c r="DA17" s="446"/>
      <c r="DB17" s="446"/>
      <c r="DC17" s="446"/>
      <c r="DD17" s="446"/>
      <c r="DE17" s="446"/>
      <c r="DF17" s="446"/>
      <c r="DG17" s="446"/>
      <c r="DH17" s="446"/>
      <c r="DI17" s="446"/>
      <c r="DJ17" s="446"/>
      <c r="DK17" s="446"/>
      <c r="DL17" s="446"/>
      <c r="DM17" s="446"/>
      <c r="DN17" s="446"/>
      <c r="DO17" s="446"/>
      <c r="DP17" s="446"/>
      <c r="DQ17" s="446"/>
      <c r="DR17" s="446"/>
      <c r="DS17" s="446"/>
      <c r="DT17" s="446"/>
      <c r="DU17" s="446"/>
      <c r="DV17" s="446"/>
      <c r="DW17" s="446"/>
      <c r="DX17" s="446"/>
      <c r="DY17" s="446"/>
      <c r="DZ17" s="446"/>
      <c r="EA17" s="446"/>
      <c r="EB17" s="446"/>
      <c r="EC17" s="446"/>
      <c r="ED17" s="446"/>
      <c r="EE17" s="446"/>
      <c r="EF17" s="446"/>
      <c r="EG17" s="446"/>
      <c r="EH17" s="446"/>
      <c r="EI17" s="446"/>
      <c r="EJ17" s="446"/>
      <c r="EK17" s="446"/>
      <c r="EL17" s="446"/>
      <c r="EM17" s="446"/>
      <c r="EN17" s="446"/>
      <c r="EO17" s="446"/>
      <c r="EP17" s="446"/>
      <c r="EQ17" s="446"/>
      <c r="ER17" s="446"/>
      <c r="ES17" s="446"/>
      <c r="ET17" s="446"/>
      <c r="EU17" s="446"/>
      <c r="EV17" s="446"/>
      <c r="EW17" s="446"/>
      <c r="EX17" s="446"/>
      <c r="EY17" s="446"/>
      <c r="EZ17" s="446"/>
      <c r="FA17" s="446"/>
      <c r="FB17" s="446"/>
      <c r="FC17" s="446"/>
      <c r="FD17" s="446"/>
      <c r="FE17" s="446"/>
      <c r="FF17" s="446"/>
      <c r="FG17" s="446"/>
      <c r="FH17" s="446"/>
      <c r="FI17" s="446"/>
      <c r="FJ17" s="446"/>
      <c r="FK17" s="446"/>
      <c r="FL17" s="446"/>
      <c r="FM17" s="446"/>
      <c r="FN17" s="446"/>
      <c r="FO17" s="446"/>
      <c r="FP17" s="446"/>
      <c r="FQ17" s="446"/>
      <c r="FR17" s="446"/>
      <c r="FS17" s="446"/>
      <c r="FT17" s="446"/>
      <c r="FU17" s="446"/>
      <c r="FV17" s="446"/>
      <c r="FW17" s="446"/>
      <c r="FX17" s="446"/>
      <c r="FY17" s="446"/>
      <c r="FZ17" s="446"/>
      <c r="GA17" s="446"/>
      <c r="GB17" s="446"/>
      <c r="GC17" s="446"/>
      <c r="GD17" s="446"/>
      <c r="GE17" s="446"/>
      <c r="GF17" s="446"/>
      <c r="GG17" s="446"/>
      <c r="GH17" s="446"/>
      <c r="GI17" s="446"/>
      <c r="GJ17" s="446"/>
      <c r="GK17" s="446"/>
      <c r="GL17" s="446"/>
      <c r="GM17" s="446"/>
      <c r="GN17" s="446"/>
      <c r="GO17" s="446"/>
      <c r="GP17" s="446"/>
      <c r="GQ17" s="446"/>
      <c r="GR17" s="446"/>
      <c r="GS17" s="446"/>
      <c r="GT17" s="446"/>
      <c r="GU17" s="446"/>
      <c r="GV17" s="446"/>
      <c r="GW17" s="446"/>
      <c r="GX17" s="446"/>
      <c r="GY17" s="446"/>
      <c r="GZ17" s="446"/>
      <c r="HA17" s="446"/>
      <c r="HB17" s="446"/>
      <c r="HC17" s="446"/>
      <c r="HD17" s="446"/>
      <c r="HE17" s="446"/>
      <c r="HF17" s="446"/>
      <c r="HG17" s="446"/>
      <c r="HH17" s="446"/>
      <c r="HI17" s="446"/>
      <c r="HJ17" s="446"/>
      <c r="HK17" s="446"/>
      <c r="HL17" s="446"/>
      <c r="HM17" s="446"/>
      <c r="HN17" s="446"/>
      <c r="HO17" s="446"/>
      <c r="HP17" s="446"/>
      <c r="HQ17" s="446"/>
      <c r="HR17" s="446"/>
      <c r="HS17" s="446"/>
      <c r="HT17" s="446"/>
      <c r="HU17" s="446"/>
      <c r="HV17" s="446"/>
      <c r="HW17" s="446"/>
      <c r="HX17" s="446"/>
      <c r="HY17" s="446"/>
      <c r="HZ17" s="446"/>
      <c r="IA17" s="446"/>
      <c r="IB17" s="446"/>
      <c r="IC17" s="446"/>
      <c r="ID17" s="446"/>
      <c r="IE17" s="446"/>
      <c r="IF17" s="446"/>
      <c r="IG17" s="446"/>
      <c r="IH17" s="446"/>
      <c r="II17" s="446"/>
      <c r="IJ17" s="446"/>
      <c r="IK17" s="446"/>
      <c r="IL17" s="446"/>
      <c r="IM17" s="446"/>
      <c r="IN17" s="446"/>
      <c r="IO17" s="446"/>
      <c r="IP17" s="446"/>
      <c r="IQ17" s="446"/>
      <c r="IR17" s="446"/>
      <c r="IS17" s="446"/>
      <c r="IT17" s="446"/>
      <c r="IU17" s="446"/>
      <c r="IV17" s="446"/>
      <c r="IW17" s="446"/>
      <c r="IX17" s="446"/>
      <c r="IY17" s="446"/>
      <c r="IZ17" s="446"/>
      <c r="JA17" s="446"/>
      <c r="JB17" s="446"/>
      <c r="JC17" s="446"/>
      <c r="JD17" s="446"/>
      <c r="JE17" s="446"/>
      <c r="JF17" s="446"/>
      <c r="JG17" s="446"/>
      <c r="JH17" s="446"/>
      <c r="JI17" s="446"/>
      <c r="JJ17" s="446"/>
      <c r="JK17" s="446"/>
      <c r="JL17" s="446"/>
      <c r="JM17" s="446"/>
      <c r="JN17" s="446"/>
      <c r="JO17" s="446"/>
      <c r="JP17" s="446"/>
      <c r="JQ17" s="446"/>
      <c r="JR17" s="446"/>
      <c r="JS17" s="446"/>
      <c r="JT17" s="446"/>
      <c r="JU17" s="446"/>
      <c r="JV17" s="446"/>
      <c r="JW17" s="446"/>
      <c r="JX17" s="446"/>
      <c r="JY17" s="446"/>
      <c r="JZ17" s="446"/>
      <c r="KA17" s="446"/>
      <c r="KB17" s="446"/>
      <c r="KC17" s="446"/>
      <c r="KD17" s="446"/>
      <c r="KE17" s="446"/>
      <c r="KF17" s="446"/>
      <c r="KG17" s="446"/>
      <c r="KH17" s="446"/>
      <c r="KI17" s="446"/>
      <c r="KJ17" s="446"/>
      <c r="KK17" s="446"/>
      <c r="KL17" s="446"/>
      <c r="KM17" s="446"/>
      <c r="KN17" s="446"/>
      <c r="KO17" s="446"/>
      <c r="KP17" s="446"/>
      <c r="KQ17" s="446"/>
      <c r="KR17" s="446"/>
      <c r="KS17" s="446"/>
      <c r="KT17" s="446"/>
      <c r="KU17" s="446"/>
      <c r="KV17" s="446"/>
      <c r="KW17" s="446"/>
      <c r="KX17" s="446"/>
      <c r="KY17" s="446"/>
      <c r="KZ17" s="446"/>
      <c r="LA17" s="446"/>
      <c r="LB17" s="446"/>
      <c r="LC17" s="446"/>
      <c r="LD17" s="446"/>
      <c r="LE17" s="446"/>
      <c r="LF17" s="446"/>
      <c r="LG17" s="446"/>
      <c r="LH17" s="446"/>
      <c r="LI17" s="446"/>
      <c r="LJ17" s="446"/>
      <c r="LK17" s="446"/>
      <c r="LL17" s="446"/>
      <c r="LM17" s="446"/>
      <c r="LN17" s="446"/>
      <c r="LO17" s="446"/>
      <c r="LP17" s="446"/>
      <c r="LQ17" s="446"/>
      <c r="LR17" s="446"/>
      <c r="LS17" s="446"/>
      <c r="LT17" s="446"/>
      <c r="LU17" s="446"/>
      <c r="LV17" s="446"/>
      <c r="LW17" s="446"/>
      <c r="LX17" s="446"/>
      <c r="LY17" s="446"/>
      <c r="LZ17" s="446"/>
      <c r="MA17" s="446"/>
      <c r="MB17" s="446"/>
      <c r="MC17" s="446"/>
      <c r="MD17" s="446"/>
      <c r="ME17" s="446"/>
      <c r="MF17" s="446"/>
      <c r="MG17" s="446"/>
      <c r="MH17" s="446"/>
      <c r="MI17" s="446"/>
      <c r="MJ17" s="446"/>
      <c r="MK17" s="446"/>
      <c r="ML17" s="446"/>
      <c r="MM17" s="446"/>
      <c r="MN17" s="446"/>
      <c r="MO17" s="446"/>
      <c r="MP17" s="446"/>
      <c r="MQ17" s="446"/>
      <c r="MR17" s="446"/>
      <c r="MS17" s="446"/>
      <c r="MT17" s="446"/>
      <c r="MU17" s="446"/>
      <c r="MV17" s="446"/>
      <c r="MW17" s="446"/>
      <c r="MX17" s="446"/>
      <c r="MY17" s="446"/>
      <c r="MZ17" s="446"/>
      <c r="NA17" s="446"/>
      <c r="NB17" s="446"/>
      <c r="NC17" s="446"/>
      <c r="ND17" s="446"/>
      <c r="NE17" s="446"/>
      <c r="NF17" s="446"/>
      <c r="NG17" s="446"/>
      <c r="NH17" s="446"/>
      <c r="NI17" s="446"/>
      <c r="NJ17" s="446"/>
      <c r="NK17" s="446"/>
      <c r="NL17" s="446"/>
      <c r="NM17" s="446"/>
      <c r="NN17" s="446"/>
      <c r="NO17" s="446"/>
      <c r="NP17" s="446"/>
      <c r="NQ17" s="446"/>
      <c r="NR17" s="446"/>
      <c r="NS17" s="446"/>
      <c r="NT17" s="446"/>
      <c r="NU17" s="446"/>
      <c r="NV17" s="446"/>
      <c r="NW17" s="446"/>
      <c r="NX17" s="446"/>
      <c r="NY17" s="446"/>
      <c r="NZ17" s="446"/>
      <c r="OA17" s="446"/>
      <c r="OB17" s="446"/>
      <c r="OC17" s="446"/>
      <c r="OD17" s="446"/>
      <c r="OE17" s="446"/>
      <c r="OF17" s="446"/>
      <c r="OG17" s="446"/>
      <c r="OH17" s="446"/>
      <c r="OI17" s="446"/>
      <c r="OJ17" s="446"/>
      <c r="OK17" s="446"/>
      <c r="OL17" s="446"/>
      <c r="OM17" s="446"/>
      <c r="ON17" s="446"/>
      <c r="OO17" s="446"/>
      <c r="OP17" s="446"/>
      <c r="OQ17" s="446"/>
      <c r="OR17" s="446"/>
      <c r="OS17" s="446"/>
      <c r="OT17" s="446"/>
      <c r="OU17" s="446"/>
      <c r="OV17" s="446"/>
      <c r="OW17" s="446"/>
      <c r="OX17" s="446"/>
      <c r="OY17" s="446"/>
      <c r="OZ17" s="446"/>
      <c r="PA17" s="446"/>
      <c r="PB17" s="446"/>
      <c r="PC17" s="446"/>
      <c r="PD17" s="446"/>
      <c r="PE17" s="446"/>
      <c r="PF17" s="446"/>
      <c r="PG17" s="446"/>
      <c r="PH17" s="446"/>
      <c r="PI17" s="446"/>
      <c r="PJ17" s="446"/>
      <c r="PK17" s="446"/>
      <c r="PL17" s="446"/>
      <c r="PM17" s="446"/>
      <c r="PN17" s="446"/>
      <c r="PO17" s="446"/>
      <c r="PP17" s="446"/>
      <c r="PQ17" s="446"/>
      <c r="PR17" s="446"/>
      <c r="PS17" s="446"/>
      <c r="PT17" s="446"/>
      <c r="PU17" s="446"/>
      <c r="PV17" s="446"/>
      <c r="PW17" s="446"/>
      <c r="PX17" s="446"/>
      <c r="PY17" s="446"/>
      <c r="PZ17" s="446"/>
      <c r="QA17" s="446"/>
      <c r="QB17" s="446"/>
      <c r="QC17" s="446"/>
      <c r="QD17" s="446"/>
      <c r="QE17" s="446"/>
      <c r="QF17" s="446"/>
      <c r="QG17" s="446"/>
      <c r="QH17" s="446"/>
      <c r="QI17" s="446"/>
      <c r="QJ17" s="446"/>
      <c r="QK17" s="446"/>
      <c r="QL17" s="446"/>
      <c r="QM17" s="446"/>
      <c r="QN17" s="446"/>
      <c r="QO17" s="446"/>
      <c r="QP17" s="446"/>
      <c r="QQ17" s="446"/>
      <c r="QR17" s="446"/>
      <c r="QS17" s="446"/>
      <c r="QT17" s="446"/>
      <c r="QU17" s="446"/>
      <c r="QV17" s="446"/>
      <c r="QW17" s="446"/>
      <c r="QX17" s="446"/>
      <c r="QY17" s="446"/>
      <c r="QZ17" s="446"/>
      <c r="RA17" s="446"/>
      <c r="RB17" s="446"/>
      <c r="RC17" s="446"/>
      <c r="RD17" s="446"/>
      <c r="RE17" s="446"/>
      <c r="RF17" s="446"/>
      <c r="RG17" s="446"/>
      <c r="RH17" s="446"/>
      <c r="RI17" s="446"/>
      <c r="RJ17" s="446"/>
      <c r="RK17" s="446"/>
      <c r="RL17" s="446"/>
      <c r="RM17" s="446"/>
      <c r="RN17" s="446"/>
      <c r="RO17" s="446"/>
      <c r="RP17" s="446"/>
      <c r="RQ17" s="446"/>
      <c r="RR17" s="446"/>
      <c r="RS17" s="446"/>
      <c r="RT17" s="446"/>
      <c r="RU17" s="446"/>
      <c r="RV17" s="446"/>
      <c r="RW17" s="446"/>
      <c r="RX17" s="446"/>
      <c r="RY17" s="446"/>
      <c r="RZ17" s="446"/>
      <c r="SA17" s="446"/>
      <c r="SB17" s="446"/>
      <c r="SC17" s="446"/>
      <c r="SD17" s="446"/>
      <c r="SE17" s="446"/>
      <c r="SF17" s="446"/>
      <c r="SG17" s="446"/>
      <c r="SH17" s="446"/>
      <c r="SI17" s="446"/>
      <c r="SJ17" s="446"/>
      <c r="SK17" s="446"/>
      <c r="SL17" s="446"/>
      <c r="SM17" s="446"/>
      <c r="SN17" s="446"/>
      <c r="SO17" s="446"/>
      <c r="SP17" s="446"/>
      <c r="SQ17" s="446"/>
      <c r="SR17" s="446"/>
      <c r="SS17" s="446"/>
      <c r="ST17" s="446"/>
      <c r="SU17" s="446"/>
      <c r="SV17" s="446"/>
      <c r="SW17" s="446"/>
      <c r="SX17" s="446"/>
      <c r="SY17" s="446"/>
      <c r="SZ17" s="446"/>
      <c r="TA17" s="446"/>
      <c r="TB17" s="446"/>
      <c r="TC17" s="446"/>
      <c r="TD17" s="446"/>
      <c r="TE17" s="446"/>
      <c r="TF17" s="446"/>
      <c r="TG17" s="446"/>
      <c r="TH17" s="446"/>
      <c r="TI17" s="446"/>
      <c r="TJ17" s="446"/>
      <c r="TK17" s="446"/>
      <c r="TL17" s="446"/>
      <c r="TM17" s="446"/>
      <c r="TN17" s="446"/>
      <c r="TO17" s="446"/>
      <c r="TP17" s="446"/>
      <c r="TQ17" s="446"/>
      <c r="TR17" s="446"/>
      <c r="TS17" s="446"/>
      <c r="TT17" s="446"/>
      <c r="TU17" s="446"/>
      <c r="TV17" s="446"/>
      <c r="TW17" s="446"/>
      <c r="TX17" s="446"/>
      <c r="TY17" s="446"/>
      <c r="TZ17" s="446"/>
      <c r="UA17" s="446"/>
      <c r="UB17" s="446"/>
      <c r="UC17" s="446"/>
      <c r="UD17" s="446"/>
      <c r="UE17" s="446"/>
      <c r="UF17" s="446"/>
      <c r="UG17" s="446"/>
      <c r="UH17" s="446"/>
      <c r="UI17" s="446"/>
      <c r="UJ17" s="446"/>
      <c r="UK17" s="446"/>
      <c r="UL17" s="446"/>
      <c r="UM17" s="446"/>
      <c r="UN17" s="446"/>
      <c r="UO17" s="446"/>
      <c r="UP17" s="446"/>
      <c r="UQ17" s="446"/>
      <c r="UR17" s="446"/>
      <c r="US17" s="446"/>
      <c r="UT17" s="446"/>
      <c r="UU17" s="446"/>
      <c r="UV17" s="446"/>
      <c r="UW17" s="446"/>
      <c r="UX17" s="446"/>
      <c r="UY17" s="446"/>
      <c r="UZ17" s="446"/>
      <c r="VA17" s="446"/>
      <c r="VB17" s="446"/>
      <c r="VC17" s="446"/>
      <c r="VD17" s="446"/>
      <c r="VE17" s="446"/>
      <c r="VF17" s="446"/>
      <c r="VG17" s="446"/>
      <c r="VH17" s="446"/>
    </row>
    <row r="18" spans="1:580" s="82" customFormat="1" ht="14.1" customHeight="1">
      <c r="A18" s="600"/>
      <c r="B18" s="527"/>
      <c r="C18" s="614"/>
      <c r="D18" s="614"/>
      <c r="E18" s="614"/>
      <c r="F18" s="614"/>
      <c r="G18" s="614"/>
      <c r="H18" s="527"/>
      <c r="I18" s="614"/>
      <c r="J18" s="614"/>
      <c r="K18" s="614"/>
      <c r="L18" s="614"/>
      <c r="M18" s="528"/>
      <c r="N18" s="527"/>
      <c r="O18" s="614"/>
      <c r="P18" s="614"/>
      <c r="Q18" s="528"/>
      <c r="R18" s="654"/>
      <c r="S18" s="656" t="s">
        <v>118</v>
      </c>
      <c r="T18" s="657"/>
      <c r="U18" s="657"/>
      <c r="V18" s="657"/>
      <c r="W18" s="658"/>
      <c r="X18" s="659" t="s">
        <v>119</v>
      </c>
      <c r="Y18" s="657"/>
      <c r="Z18" s="657"/>
      <c r="AA18" s="657"/>
      <c r="AB18" s="660"/>
      <c r="AC18" s="666"/>
      <c r="AD18" s="667"/>
      <c r="AE18" s="667"/>
      <c r="AF18" s="667"/>
      <c r="AG18" s="667"/>
      <c r="AH18" s="667"/>
      <c r="AI18" s="667"/>
      <c r="AJ18" s="667"/>
      <c r="AK18" s="667"/>
      <c r="AL18" s="667"/>
      <c r="AM18" s="667"/>
      <c r="AN18" s="667"/>
      <c r="AO18" s="667"/>
      <c r="AP18" s="667"/>
      <c r="AQ18" s="668"/>
      <c r="AR18" s="527" t="s">
        <v>235</v>
      </c>
      <c r="AS18" s="528"/>
      <c r="AT18" s="81"/>
      <c r="AW18" s="444">
        <f>AW4</f>
        <v>45747</v>
      </c>
      <c r="AX18" s="447" t="s">
        <v>369</v>
      </c>
      <c r="AY18" s="66"/>
      <c r="AZ18" s="66"/>
      <c r="BA18" s="66"/>
      <c r="BB18" s="446"/>
      <c r="BC18" s="446"/>
      <c r="BD18" s="446"/>
      <c r="BE18" s="446"/>
      <c r="BF18" s="446"/>
      <c r="BG18" s="446"/>
      <c r="BH18" s="446"/>
      <c r="BI18" s="446"/>
      <c r="BJ18" s="446"/>
      <c r="BK18" s="446"/>
      <c r="BL18" s="446"/>
      <c r="BM18" s="446"/>
      <c r="BN18" s="446"/>
      <c r="BO18" s="446"/>
      <c r="BP18" s="446"/>
      <c r="BQ18" s="446"/>
      <c r="BR18" s="446"/>
      <c r="BS18" s="446"/>
      <c r="BT18" s="446"/>
      <c r="BU18" s="446"/>
      <c r="BV18" s="446"/>
      <c r="BW18" s="446"/>
      <c r="BX18" s="446"/>
      <c r="BY18" s="446"/>
      <c r="BZ18" s="446"/>
      <c r="CA18" s="446"/>
      <c r="CB18" s="446"/>
      <c r="CC18" s="446"/>
      <c r="CD18" s="446"/>
      <c r="CE18" s="446"/>
      <c r="CF18" s="446"/>
      <c r="CG18" s="446"/>
      <c r="CH18" s="446"/>
      <c r="CI18" s="446"/>
      <c r="CJ18" s="446"/>
      <c r="CK18" s="446"/>
      <c r="CL18" s="446"/>
      <c r="CM18" s="446"/>
      <c r="CN18" s="446"/>
      <c r="CO18" s="446"/>
      <c r="CP18" s="446"/>
      <c r="CQ18" s="446"/>
      <c r="CR18" s="446"/>
      <c r="CS18" s="446"/>
      <c r="CT18" s="446"/>
      <c r="CU18" s="446"/>
      <c r="CV18" s="446"/>
      <c r="CW18" s="446"/>
      <c r="CX18" s="446"/>
      <c r="CY18" s="446"/>
      <c r="CZ18" s="446"/>
      <c r="DA18" s="446"/>
      <c r="DB18" s="446"/>
      <c r="DC18" s="446"/>
      <c r="DD18" s="446"/>
      <c r="DE18" s="446"/>
      <c r="DF18" s="446"/>
      <c r="DG18" s="446"/>
      <c r="DH18" s="446"/>
      <c r="DI18" s="446"/>
      <c r="DJ18" s="446"/>
      <c r="DK18" s="446"/>
      <c r="DL18" s="446"/>
      <c r="DM18" s="446"/>
      <c r="DN18" s="446"/>
      <c r="DO18" s="446"/>
      <c r="DP18" s="446"/>
      <c r="DQ18" s="446"/>
      <c r="DR18" s="446"/>
      <c r="DS18" s="446"/>
      <c r="DT18" s="446"/>
      <c r="DU18" s="446"/>
      <c r="DV18" s="446"/>
      <c r="DW18" s="446"/>
      <c r="DX18" s="446"/>
      <c r="DY18" s="446"/>
      <c r="DZ18" s="446"/>
      <c r="EA18" s="446"/>
      <c r="EB18" s="446"/>
      <c r="EC18" s="446"/>
      <c r="ED18" s="446"/>
      <c r="EE18" s="446"/>
      <c r="EF18" s="446"/>
      <c r="EG18" s="446"/>
      <c r="EH18" s="446"/>
      <c r="EI18" s="446"/>
      <c r="EJ18" s="446"/>
      <c r="EK18" s="446"/>
      <c r="EL18" s="446"/>
      <c r="EM18" s="446"/>
      <c r="EN18" s="446"/>
      <c r="EO18" s="446"/>
      <c r="EP18" s="446"/>
      <c r="EQ18" s="446"/>
      <c r="ER18" s="446"/>
      <c r="ES18" s="446"/>
      <c r="ET18" s="446"/>
      <c r="EU18" s="446"/>
      <c r="EV18" s="446"/>
      <c r="EW18" s="446"/>
      <c r="EX18" s="446"/>
      <c r="EY18" s="446"/>
      <c r="EZ18" s="446"/>
      <c r="FA18" s="446"/>
      <c r="FB18" s="446"/>
      <c r="FC18" s="446"/>
      <c r="FD18" s="446"/>
      <c r="FE18" s="446"/>
      <c r="FF18" s="446"/>
      <c r="FG18" s="446"/>
      <c r="FH18" s="446"/>
      <c r="FI18" s="446"/>
      <c r="FJ18" s="446"/>
      <c r="FK18" s="446"/>
      <c r="FL18" s="446"/>
      <c r="FM18" s="446"/>
      <c r="FN18" s="446"/>
      <c r="FO18" s="446"/>
      <c r="FP18" s="446"/>
      <c r="FQ18" s="446"/>
      <c r="FR18" s="446"/>
      <c r="FS18" s="446"/>
      <c r="FT18" s="446"/>
      <c r="FU18" s="446"/>
      <c r="FV18" s="446"/>
      <c r="FW18" s="446"/>
      <c r="FX18" s="446"/>
      <c r="FY18" s="446"/>
      <c r="FZ18" s="446"/>
      <c r="GA18" s="446"/>
      <c r="GB18" s="446"/>
      <c r="GC18" s="446"/>
      <c r="GD18" s="446"/>
      <c r="GE18" s="446"/>
      <c r="GF18" s="446"/>
      <c r="GG18" s="446"/>
      <c r="GH18" s="446"/>
      <c r="GI18" s="446"/>
      <c r="GJ18" s="446"/>
      <c r="GK18" s="446"/>
      <c r="GL18" s="446"/>
      <c r="GM18" s="446"/>
      <c r="GN18" s="446"/>
      <c r="GO18" s="446"/>
      <c r="GP18" s="446"/>
      <c r="GQ18" s="446"/>
      <c r="GR18" s="446"/>
      <c r="GS18" s="446"/>
      <c r="GT18" s="446"/>
      <c r="GU18" s="446"/>
      <c r="GV18" s="446"/>
      <c r="GW18" s="446"/>
      <c r="GX18" s="446"/>
      <c r="GY18" s="446"/>
      <c r="GZ18" s="446"/>
      <c r="HA18" s="446"/>
      <c r="HB18" s="446"/>
      <c r="HC18" s="446"/>
      <c r="HD18" s="446"/>
      <c r="HE18" s="446"/>
      <c r="HF18" s="446"/>
      <c r="HG18" s="446"/>
      <c r="HH18" s="446"/>
      <c r="HI18" s="446"/>
      <c r="HJ18" s="446"/>
      <c r="HK18" s="446"/>
      <c r="HL18" s="446"/>
      <c r="HM18" s="446"/>
      <c r="HN18" s="446"/>
      <c r="HO18" s="446"/>
      <c r="HP18" s="446"/>
      <c r="HQ18" s="446"/>
      <c r="HR18" s="446"/>
      <c r="HS18" s="446"/>
      <c r="HT18" s="446"/>
      <c r="HU18" s="446"/>
      <c r="HV18" s="446"/>
      <c r="HW18" s="446"/>
      <c r="HX18" s="446"/>
      <c r="HY18" s="446"/>
      <c r="HZ18" s="446"/>
      <c r="IA18" s="446"/>
      <c r="IB18" s="446"/>
      <c r="IC18" s="446"/>
      <c r="ID18" s="446"/>
      <c r="IE18" s="446"/>
      <c r="IF18" s="446"/>
      <c r="IG18" s="446"/>
      <c r="IH18" s="446"/>
      <c r="II18" s="446"/>
      <c r="IJ18" s="446"/>
      <c r="IK18" s="446"/>
      <c r="IL18" s="446"/>
      <c r="IM18" s="446"/>
      <c r="IN18" s="446"/>
      <c r="IO18" s="446"/>
      <c r="IP18" s="446"/>
      <c r="IQ18" s="446"/>
      <c r="IR18" s="446"/>
      <c r="IS18" s="446"/>
      <c r="IT18" s="446"/>
      <c r="IU18" s="446"/>
      <c r="IV18" s="446"/>
      <c r="IW18" s="446"/>
      <c r="IX18" s="446"/>
      <c r="IY18" s="446"/>
      <c r="IZ18" s="446"/>
      <c r="JA18" s="446"/>
      <c r="JB18" s="446"/>
      <c r="JC18" s="446"/>
      <c r="JD18" s="446"/>
      <c r="JE18" s="446"/>
      <c r="JF18" s="446"/>
      <c r="JG18" s="446"/>
      <c r="JH18" s="446"/>
      <c r="JI18" s="446"/>
      <c r="JJ18" s="446"/>
      <c r="JK18" s="446"/>
      <c r="JL18" s="446"/>
      <c r="JM18" s="446"/>
      <c r="JN18" s="446"/>
      <c r="JO18" s="446"/>
      <c r="JP18" s="446"/>
      <c r="JQ18" s="446"/>
      <c r="JR18" s="446"/>
      <c r="JS18" s="446"/>
      <c r="JT18" s="446"/>
      <c r="JU18" s="446"/>
      <c r="JV18" s="446"/>
      <c r="JW18" s="446"/>
      <c r="JX18" s="446"/>
      <c r="JY18" s="446"/>
      <c r="JZ18" s="446"/>
      <c r="KA18" s="446"/>
      <c r="KB18" s="446"/>
      <c r="KC18" s="446"/>
      <c r="KD18" s="446"/>
      <c r="KE18" s="446"/>
      <c r="KF18" s="446"/>
      <c r="KG18" s="446"/>
      <c r="KH18" s="446"/>
      <c r="KI18" s="446"/>
      <c r="KJ18" s="446"/>
      <c r="KK18" s="446"/>
      <c r="KL18" s="446"/>
      <c r="KM18" s="446"/>
      <c r="KN18" s="446"/>
      <c r="KO18" s="446"/>
      <c r="KP18" s="446"/>
      <c r="KQ18" s="446"/>
      <c r="KR18" s="446"/>
      <c r="KS18" s="446"/>
      <c r="KT18" s="446"/>
      <c r="KU18" s="446"/>
      <c r="KV18" s="446"/>
      <c r="KW18" s="446"/>
      <c r="KX18" s="446"/>
      <c r="KY18" s="446"/>
      <c r="KZ18" s="446"/>
      <c r="LA18" s="446"/>
      <c r="LB18" s="446"/>
      <c r="LC18" s="446"/>
      <c r="LD18" s="446"/>
      <c r="LE18" s="446"/>
      <c r="LF18" s="446"/>
      <c r="LG18" s="446"/>
      <c r="LH18" s="446"/>
      <c r="LI18" s="446"/>
      <c r="LJ18" s="446"/>
      <c r="LK18" s="446"/>
      <c r="LL18" s="446"/>
      <c r="LM18" s="446"/>
      <c r="LN18" s="446"/>
      <c r="LO18" s="446"/>
      <c r="LP18" s="446"/>
      <c r="LQ18" s="446"/>
      <c r="LR18" s="446"/>
      <c r="LS18" s="446"/>
      <c r="LT18" s="446"/>
      <c r="LU18" s="446"/>
      <c r="LV18" s="446"/>
      <c r="LW18" s="446"/>
      <c r="LX18" s="446"/>
      <c r="LY18" s="446"/>
      <c r="LZ18" s="446"/>
      <c r="MA18" s="446"/>
      <c r="MB18" s="446"/>
      <c r="MC18" s="446"/>
      <c r="MD18" s="446"/>
      <c r="ME18" s="446"/>
      <c r="MF18" s="446"/>
      <c r="MG18" s="446"/>
      <c r="MH18" s="446"/>
      <c r="MI18" s="446"/>
      <c r="MJ18" s="446"/>
      <c r="MK18" s="446"/>
      <c r="ML18" s="446"/>
      <c r="MM18" s="446"/>
      <c r="MN18" s="446"/>
      <c r="MO18" s="446"/>
      <c r="MP18" s="446"/>
      <c r="MQ18" s="446"/>
      <c r="MR18" s="446"/>
      <c r="MS18" s="446"/>
      <c r="MT18" s="446"/>
      <c r="MU18" s="446"/>
      <c r="MV18" s="446"/>
      <c r="MW18" s="446"/>
      <c r="MX18" s="446"/>
      <c r="MY18" s="446"/>
      <c r="MZ18" s="446"/>
      <c r="NA18" s="446"/>
      <c r="NB18" s="446"/>
      <c r="NC18" s="446"/>
      <c r="ND18" s="446"/>
      <c r="NE18" s="446"/>
      <c r="NF18" s="446"/>
      <c r="NG18" s="446"/>
      <c r="NH18" s="446"/>
      <c r="NI18" s="446"/>
      <c r="NJ18" s="446"/>
      <c r="NK18" s="446"/>
      <c r="NL18" s="446"/>
      <c r="NM18" s="446"/>
      <c r="NN18" s="446"/>
      <c r="NO18" s="446"/>
      <c r="NP18" s="446"/>
      <c r="NQ18" s="446"/>
      <c r="NR18" s="446"/>
      <c r="NS18" s="446"/>
      <c r="NT18" s="446"/>
      <c r="NU18" s="446"/>
      <c r="NV18" s="446"/>
      <c r="NW18" s="446"/>
      <c r="NX18" s="446"/>
      <c r="NY18" s="446"/>
      <c r="NZ18" s="446"/>
      <c r="OA18" s="446"/>
      <c r="OB18" s="446"/>
      <c r="OC18" s="446"/>
      <c r="OD18" s="446"/>
      <c r="OE18" s="446"/>
      <c r="OF18" s="446"/>
      <c r="OG18" s="446"/>
      <c r="OH18" s="446"/>
      <c r="OI18" s="446"/>
      <c r="OJ18" s="446"/>
      <c r="OK18" s="446"/>
      <c r="OL18" s="446"/>
      <c r="OM18" s="446"/>
      <c r="ON18" s="446"/>
      <c r="OO18" s="446"/>
      <c r="OP18" s="446"/>
      <c r="OQ18" s="446"/>
      <c r="OR18" s="446"/>
      <c r="OS18" s="446"/>
      <c r="OT18" s="446"/>
      <c r="OU18" s="446"/>
      <c r="OV18" s="446"/>
      <c r="OW18" s="446"/>
      <c r="OX18" s="446"/>
      <c r="OY18" s="446"/>
      <c r="OZ18" s="446"/>
      <c r="PA18" s="446"/>
      <c r="PB18" s="446"/>
      <c r="PC18" s="446"/>
      <c r="PD18" s="446"/>
      <c r="PE18" s="446"/>
      <c r="PF18" s="446"/>
      <c r="PG18" s="446"/>
      <c r="PH18" s="446"/>
      <c r="PI18" s="446"/>
      <c r="PJ18" s="446"/>
      <c r="PK18" s="446"/>
      <c r="PL18" s="446"/>
      <c r="PM18" s="446"/>
      <c r="PN18" s="446"/>
      <c r="PO18" s="446"/>
      <c r="PP18" s="446"/>
      <c r="PQ18" s="446"/>
      <c r="PR18" s="446"/>
      <c r="PS18" s="446"/>
      <c r="PT18" s="446"/>
      <c r="PU18" s="446"/>
      <c r="PV18" s="446"/>
      <c r="PW18" s="446"/>
      <c r="PX18" s="446"/>
      <c r="PY18" s="446"/>
      <c r="PZ18" s="446"/>
      <c r="QA18" s="446"/>
      <c r="QB18" s="446"/>
      <c r="QC18" s="446"/>
      <c r="QD18" s="446"/>
      <c r="QE18" s="446"/>
      <c r="QF18" s="446"/>
      <c r="QG18" s="446"/>
      <c r="QH18" s="446"/>
      <c r="QI18" s="446"/>
      <c r="QJ18" s="446"/>
      <c r="QK18" s="446"/>
      <c r="QL18" s="446"/>
      <c r="QM18" s="446"/>
      <c r="QN18" s="446"/>
      <c r="QO18" s="446"/>
      <c r="QP18" s="446"/>
      <c r="QQ18" s="446"/>
      <c r="QR18" s="446"/>
      <c r="QS18" s="446"/>
      <c r="QT18" s="446"/>
      <c r="QU18" s="446"/>
      <c r="QV18" s="446"/>
      <c r="QW18" s="446"/>
      <c r="QX18" s="446"/>
      <c r="QY18" s="446"/>
      <c r="QZ18" s="446"/>
      <c r="RA18" s="446"/>
      <c r="RB18" s="446"/>
      <c r="RC18" s="446"/>
      <c r="RD18" s="446"/>
      <c r="RE18" s="446"/>
      <c r="RF18" s="446"/>
      <c r="RG18" s="446"/>
      <c r="RH18" s="446"/>
      <c r="RI18" s="446"/>
      <c r="RJ18" s="446"/>
      <c r="RK18" s="446"/>
      <c r="RL18" s="446"/>
      <c r="RM18" s="446"/>
      <c r="RN18" s="446"/>
      <c r="RO18" s="446"/>
      <c r="RP18" s="446"/>
      <c r="RQ18" s="446"/>
      <c r="RR18" s="446"/>
      <c r="RS18" s="446"/>
      <c r="RT18" s="446"/>
      <c r="RU18" s="446"/>
      <c r="RV18" s="446"/>
      <c r="RW18" s="446"/>
      <c r="RX18" s="446"/>
      <c r="RY18" s="446"/>
      <c r="RZ18" s="446"/>
      <c r="SA18" s="446"/>
      <c r="SB18" s="446"/>
      <c r="SC18" s="446"/>
      <c r="SD18" s="446"/>
      <c r="SE18" s="446"/>
      <c r="SF18" s="446"/>
      <c r="SG18" s="446"/>
      <c r="SH18" s="446"/>
      <c r="SI18" s="446"/>
      <c r="SJ18" s="446"/>
      <c r="SK18" s="446"/>
      <c r="SL18" s="446"/>
      <c r="SM18" s="446"/>
      <c r="SN18" s="446"/>
      <c r="SO18" s="446"/>
      <c r="SP18" s="446"/>
      <c r="SQ18" s="446"/>
      <c r="SR18" s="446"/>
      <c r="SS18" s="446"/>
      <c r="ST18" s="446"/>
      <c r="SU18" s="446"/>
      <c r="SV18" s="446"/>
      <c r="SW18" s="446"/>
      <c r="SX18" s="446"/>
      <c r="SY18" s="446"/>
      <c r="SZ18" s="446"/>
      <c r="TA18" s="446"/>
      <c r="TB18" s="446"/>
      <c r="TC18" s="446"/>
      <c r="TD18" s="446"/>
      <c r="TE18" s="446"/>
      <c r="TF18" s="446"/>
      <c r="TG18" s="446"/>
      <c r="TH18" s="446"/>
      <c r="TI18" s="446"/>
      <c r="TJ18" s="446"/>
      <c r="TK18" s="446"/>
      <c r="TL18" s="446"/>
      <c r="TM18" s="446"/>
      <c r="TN18" s="446"/>
      <c r="TO18" s="446"/>
      <c r="TP18" s="446"/>
      <c r="TQ18" s="446"/>
      <c r="TR18" s="446"/>
      <c r="TS18" s="446"/>
      <c r="TT18" s="446"/>
      <c r="TU18" s="446"/>
      <c r="TV18" s="446"/>
      <c r="TW18" s="446"/>
      <c r="TX18" s="446"/>
      <c r="TY18" s="446"/>
      <c r="TZ18" s="446"/>
      <c r="UA18" s="446"/>
      <c r="UB18" s="446"/>
      <c r="UC18" s="446"/>
      <c r="UD18" s="446"/>
      <c r="UE18" s="446"/>
      <c r="UF18" s="446"/>
      <c r="UG18" s="446"/>
      <c r="UH18" s="446"/>
      <c r="UI18" s="446"/>
      <c r="UJ18" s="446"/>
      <c r="UK18" s="446"/>
      <c r="UL18" s="446"/>
      <c r="UM18" s="446"/>
      <c r="UN18" s="446"/>
      <c r="UO18" s="446"/>
      <c r="UP18" s="446"/>
      <c r="UQ18" s="446"/>
      <c r="UR18" s="446"/>
      <c r="US18" s="446"/>
      <c r="UT18" s="446"/>
      <c r="UU18" s="446"/>
      <c r="UV18" s="446"/>
      <c r="UW18" s="446"/>
      <c r="UX18" s="446"/>
      <c r="UY18" s="446"/>
      <c r="UZ18" s="446"/>
      <c r="VA18" s="446"/>
      <c r="VB18" s="446"/>
      <c r="VC18" s="446"/>
      <c r="VD18" s="446"/>
      <c r="VE18" s="446"/>
      <c r="VF18" s="446"/>
      <c r="VG18" s="446"/>
      <c r="VH18" s="446"/>
    </row>
    <row r="19" spans="1:580" s="82" customFormat="1" ht="14.1" customHeight="1">
      <c r="A19" s="600"/>
      <c r="B19" s="616">
        <v>43921</v>
      </c>
      <c r="C19" s="617"/>
      <c r="D19" s="617"/>
      <c r="E19" s="617"/>
      <c r="F19" s="499">
        <f>IF(B19="","",B19)</f>
        <v>43921</v>
      </c>
      <c r="G19" s="500"/>
      <c r="H19" s="610" t="str">
        <f>IF(AND(O5="",S5=""),"",IF(O5="〇","現場監督者（全般）","送研現場代理人"))</f>
        <v>現場監督者（全般）</v>
      </c>
      <c r="I19" s="611"/>
      <c r="J19" s="611"/>
      <c r="K19" s="611"/>
      <c r="L19" s="611"/>
      <c r="M19" s="612"/>
      <c r="N19" s="540"/>
      <c r="O19" s="541"/>
      <c r="P19" s="541"/>
      <c r="Q19" s="542"/>
      <c r="R19" s="654"/>
      <c r="S19" s="494">
        <v>41760</v>
      </c>
      <c r="T19" s="495"/>
      <c r="U19" s="495"/>
      <c r="V19" s="499">
        <f>IF(S19="","",S19)</f>
        <v>41760</v>
      </c>
      <c r="W19" s="499"/>
      <c r="X19" s="618">
        <v>44805</v>
      </c>
      <c r="Y19" s="495"/>
      <c r="Z19" s="495"/>
      <c r="AA19" s="499">
        <f>IF(X19="","",X19)</f>
        <v>44805</v>
      </c>
      <c r="AB19" s="499"/>
      <c r="AC19" s="540" t="s">
        <v>265</v>
      </c>
      <c r="AD19" s="541"/>
      <c r="AE19" s="541"/>
      <c r="AF19" s="541"/>
      <c r="AG19" s="541"/>
      <c r="AH19" s="541"/>
      <c r="AI19" s="541"/>
      <c r="AJ19" s="541"/>
      <c r="AK19" s="541"/>
      <c r="AL19" s="541"/>
      <c r="AM19" s="541"/>
      <c r="AN19" s="541"/>
      <c r="AO19" s="541"/>
      <c r="AP19" s="541"/>
      <c r="AQ19" s="542"/>
      <c r="AR19" s="520">
        <f>IF(S19="","",IF(X19="","",DATEDIF(S19,X19,"M")+1))</f>
        <v>101</v>
      </c>
      <c r="AS19" s="521"/>
      <c r="AT19" s="83"/>
      <c r="AU19" s="84"/>
      <c r="AV19" s="84"/>
      <c r="AW19" s="66"/>
      <c r="AX19" s="66"/>
      <c r="AY19" s="66"/>
      <c r="AZ19" s="66"/>
      <c r="BA19" s="66"/>
      <c r="BB19" s="448"/>
      <c r="BC19" s="446"/>
      <c r="BD19" s="446"/>
      <c r="BE19" s="446"/>
      <c r="BF19" s="446"/>
      <c r="BG19" s="446"/>
      <c r="BH19" s="446"/>
      <c r="BI19" s="446"/>
      <c r="BJ19" s="446"/>
      <c r="BK19" s="446"/>
      <c r="BL19" s="446"/>
      <c r="BM19" s="446"/>
      <c r="BN19" s="446"/>
      <c r="BO19" s="446"/>
      <c r="BP19" s="446"/>
      <c r="BQ19" s="446"/>
      <c r="BR19" s="446"/>
      <c r="BS19" s="446"/>
      <c r="BT19" s="446"/>
      <c r="BU19" s="446"/>
      <c r="BV19" s="446"/>
      <c r="BW19" s="446"/>
      <c r="BX19" s="446"/>
      <c r="BY19" s="446"/>
      <c r="BZ19" s="446"/>
      <c r="CA19" s="446"/>
      <c r="CB19" s="446"/>
      <c r="CC19" s="446"/>
      <c r="CD19" s="446"/>
      <c r="CE19" s="446"/>
      <c r="CF19" s="446"/>
      <c r="CG19" s="446"/>
      <c r="CH19" s="446"/>
      <c r="CI19" s="446"/>
      <c r="CJ19" s="446"/>
      <c r="CK19" s="446"/>
      <c r="CL19" s="446"/>
      <c r="CM19" s="446"/>
      <c r="CN19" s="446"/>
      <c r="CO19" s="446"/>
      <c r="CP19" s="446"/>
      <c r="CQ19" s="446"/>
      <c r="CR19" s="446"/>
      <c r="CS19" s="446"/>
      <c r="CT19" s="446"/>
      <c r="CU19" s="446"/>
      <c r="CV19" s="446"/>
      <c r="CW19" s="446"/>
      <c r="CX19" s="446"/>
      <c r="CY19" s="446"/>
      <c r="CZ19" s="446"/>
      <c r="DA19" s="446"/>
      <c r="DB19" s="446"/>
      <c r="DC19" s="446"/>
      <c r="DD19" s="446"/>
      <c r="DE19" s="446"/>
      <c r="DF19" s="446"/>
      <c r="DG19" s="446"/>
      <c r="DH19" s="446"/>
      <c r="DI19" s="446"/>
      <c r="DJ19" s="446"/>
      <c r="DK19" s="446"/>
      <c r="DL19" s="446"/>
      <c r="DM19" s="446"/>
      <c r="DN19" s="446"/>
      <c r="DO19" s="446"/>
      <c r="DP19" s="446"/>
      <c r="DQ19" s="446"/>
      <c r="DR19" s="446"/>
      <c r="DS19" s="446"/>
      <c r="DT19" s="446"/>
      <c r="DU19" s="446"/>
      <c r="DV19" s="446"/>
      <c r="DW19" s="446"/>
      <c r="DX19" s="446"/>
      <c r="DY19" s="446"/>
      <c r="DZ19" s="446"/>
      <c r="EA19" s="446"/>
      <c r="EB19" s="446"/>
      <c r="EC19" s="446"/>
      <c r="ED19" s="446"/>
      <c r="EE19" s="446"/>
      <c r="EF19" s="446"/>
      <c r="EG19" s="446"/>
      <c r="EH19" s="446"/>
      <c r="EI19" s="446"/>
      <c r="EJ19" s="446"/>
      <c r="EK19" s="446"/>
      <c r="EL19" s="446"/>
      <c r="EM19" s="446"/>
      <c r="EN19" s="446"/>
      <c r="EO19" s="446"/>
      <c r="EP19" s="446"/>
      <c r="EQ19" s="446"/>
      <c r="ER19" s="446"/>
      <c r="ES19" s="446"/>
      <c r="ET19" s="446"/>
      <c r="EU19" s="446"/>
      <c r="EV19" s="446"/>
      <c r="EW19" s="446"/>
      <c r="EX19" s="446"/>
      <c r="EY19" s="446"/>
      <c r="EZ19" s="446"/>
      <c r="FA19" s="446"/>
      <c r="FB19" s="446"/>
      <c r="FC19" s="446"/>
      <c r="FD19" s="446"/>
      <c r="FE19" s="446"/>
      <c r="FF19" s="446"/>
      <c r="FG19" s="446"/>
      <c r="FH19" s="446"/>
      <c r="FI19" s="446"/>
      <c r="FJ19" s="446"/>
      <c r="FK19" s="446"/>
      <c r="FL19" s="446"/>
      <c r="FM19" s="446"/>
      <c r="FN19" s="446"/>
      <c r="FO19" s="446"/>
      <c r="FP19" s="446"/>
      <c r="FQ19" s="446"/>
      <c r="FR19" s="446"/>
      <c r="FS19" s="446"/>
      <c r="FT19" s="446"/>
      <c r="FU19" s="446"/>
      <c r="FV19" s="446"/>
      <c r="FW19" s="446"/>
      <c r="FX19" s="446"/>
      <c r="FY19" s="446"/>
      <c r="FZ19" s="446"/>
      <c r="GA19" s="446"/>
      <c r="GB19" s="446"/>
      <c r="GC19" s="446"/>
      <c r="GD19" s="446"/>
      <c r="GE19" s="446"/>
      <c r="GF19" s="446"/>
      <c r="GG19" s="446"/>
      <c r="GH19" s="446"/>
      <c r="GI19" s="446"/>
      <c r="GJ19" s="446"/>
      <c r="GK19" s="446"/>
      <c r="GL19" s="446"/>
      <c r="GM19" s="446"/>
      <c r="GN19" s="446"/>
      <c r="GO19" s="446"/>
      <c r="GP19" s="446"/>
      <c r="GQ19" s="446"/>
      <c r="GR19" s="446"/>
      <c r="GS19" s="446"/>
      <c r="GT19" s="446"/>
      <c r="GU19" s="446"/>
      <c r="GV19" s="446"/>
      <c r="GW19" s="446"/>
      <c r="GX19" s="446"/>
      <c r="GY19" s="446"/>
      <c r="GZ19" s="446"/>
      <c r="HA19" s="446"/>
      <c r="HB19" s="446"/>
      <c r="HC19" s="446"/>
      <c r="HD19" s="446"/>
      <c r="HE19" s="446"/>
      <c r="HF19" s="446"/>
      <c r="HG19" s="446"/>
      <c r="HH19" s="446"/>
      <c r="HI19" s="446"/>
      <c r="HJ19" s="446"/>
      <c r="HK19" s="446"/>
      <c r="HL19" s="446"/>
      <c r="HM19" s="446"/>
      <c r="HN19" s="446"/>
      <c r="HO19" s="446"/>
      <c r="HP19" s="446"/>
      <c r="HQ19" s="446"/>
      <c r="HR19" s="446"/>
      <c r="HS19" s="446"/>
      <c r="HT19" s="446"/>
      <c r="HU19" s="446"/>
      <c r="HV19" s="446"/>
      <c r="HW19" s="446"/>
      <c r="HX19" s="446"/>
      <c r="HY19" s="446"/>
      <c r="HZ19" s="446"/>
      <c r="IA19" s="446"/>
      <c r="IB19" s="446"/>
      <c r="IC19" s="446"/>
      <c r="ID19" s="446"/>
      <c r="IE19" s="446"/>
      <c r="IF19" s="446"/>
      <c r="IG19" s="446"/>
      <c r="IH19" s="446"/>
      <c r="II19" s="446"/>
      <c r="IJ19" s="446"/>
      <c r="IK19" s="446"/>
      <c r="IL19" s="446"/>
      <c r="IM19" s="446"/>
      <c r="IN19" s="446"/>
      <c r="IO19" s="446"/>
      <c r="IP19" s="446"/>
      <c r="IQ19" s="446"/>
      <c r="IR19" s="446"/>
      <c r="IS19" s="446"/>
      <c r="IT19" s="446"/>
      <c r="IU19" s="446"/>
      <c r="IV19" s="446"/>
      <c r="IW19" s="446"/>
      <c r="IX19" s="446"/>
      <c r="IY19" s="446"/>
      <c r="IZ19" s="446"/>
      <c r="JA19" s="446"/>
      <c r="JB19" s="446"/>
      <c r="JC19" s="446"/>
      <c r="JD19" s="446"/>
      <c r="JE19" s="446"/>
      <c r="JF19" s="446"/>
      <c r="JG19" s="446"/>
      <c r="JH19" s="446"/>
      <c r="JI19" s="446"/>
      <c r="JJ19" s="446"/>
      <c r="JK19" s="446"/>
      <c r="JL19" s="446"/>
      <c r="JM19" s="446"/>
      <c r="JN19" s="446"/>
      <c r="JO19" s="446"/>
      <c r="JP19" s="446"/>
      <c r="JQ19" s="446"/>
      <c r="JR19" s="446"/>
      <c r="JS19" s="446"/>
      <c r="JT19" s="446"/>
      <c r="JU19" s="446"/>
      <c r="JV19" s="446"/>
      <c r="JW19" s="446"/>
      <c r="JX19" s="446"/>
      <c r="JY19" s="446"/>
      <c r="JZ19" s="446"/>
      <c r="KA19" s="446"/>
      <c r="KB19" s="446"/>
      <c r="KC19" s="446"/>
      <c r="KD19" s="446"/>
      <c r="KE19" s="446"/>
      <c r="KF19" s="446"/>
      <c r="KG19" s="446"/>
      <c r="KH19" s="446"/>
      <c r="KI19" s="446"/>
      <c r="KJ19" s="446"/>
      <c r="KK19" s="446"/>
      <c r="KL19" s="446"/>
      <c r="KM19" s="446"/>
      <c r="KN19" s="446"/>
      <c r="KO19" s="446"/>
      <c r="KP19" s="446"/>
      <c r="KQ19" s="446"/>
      <c r="KR19" s="446"/>
      <c r="KS19" s="446"/>
      <c r="KT19" s="446"/>
      <c r="KU19" s="446"/>
      <c r="KV19" s="446"/>
      <c r="KW19" s="446"/>
      <c r="KX19" s="446"/>
      <c r="KY19" s="446"/>
      <c r="KZ19" s="446"/>
      <c r="LA19" s="446"/>
      <c r="LB19" s="446"/>
      <c r="LC19" s="446"/>
      <c r="LD19" s="446"/>
      <c r="LE19" s="446"/>
      <c r="LF19" s="446"/>
      <c r="LG19" s="446"/>
      <c r="LH19" s="446"/>
      <c r="LI19" s="446"/>
      <c r="LJ19" s="446"/>
      <c r="LK19" s="446"/>
      <c r="LL19" s="446"/>
      <c r="LM19" s="446"/>
      <c r="LN19" s="446"/>
      <c r="LO19" s="446"/>
      <c r="LP19" s="446"/>
      <c r="LQ19" s="446"/>
      <c r="LR19" s="446"/>
      <c r="LS19" s="446"/>
      <c r="LT19" s="446"/>
      <c r="LU19" s="446"/>
      <c r="LV19" s="446"/>
      <c r="LW19" s="446"/>
      <c r="LX19" s="446"/>
      <c r="LY19" s="446"/>
      <c r="LZ19" s="446"/>
      <c r="MA19" s="446"/>
      <c r="MB19" s="446"/>
      <c r="MC19" s="446"/>
      <c r="MD19" s="446"/>
      <c r="ME19" s="446"/>
      <c r="MF19" s="446"/>
      <c r="MG19" s="446"/>
      <c r="MH19" s="446"/>
      <c r="MI19" s="446"/>
      <c r="MJ19" s="446"/>
      <c r="MK19" s="446"/>
      <c r="ML19" s="446"/>
      <c r="MM19" s="446"/>
      <c r="MN19" s="446"/>
      <c r="MO19" s="446"/>
      <c r="MP19" s="446"/>
      <c r="MQ19" s="446"/>
      <c r="MR19" s="446"/>
      <c r="MS19" s="446"/>
      <c r="MT19" s="446"/>
      <c r="MU19" s="446"/>
      <c r="MV19" s="446"/>
      <c r="MW19" s="446"/>
      <c r="MX19" s="446"/>
      <c r="MY19" s="446"/>
      <c r="MZ19" s="446"/>
      <c r="NA19" s="446"/>
      <c r="NB19" s="446"/>
      <c r="NC19" s="446"/>
      <c r="ND19" s="446"/>
      <c r="NE19" s="446"/>
      <c r="NF19" s="446"/>
      <c r="NG19" s="446"/>
      <c r="NH19" s="446"/>
      <c r="NI19" s="446"/>
      <c r="NJ19" s="446"/>
      <c r="NK19" s="446"/>
      <c r="NL19" s="446"/>
      <c r="NM19" s="446"/>
      <c r="NN19" s="446"/>
      <c r="NO19" s="446"/>
      <c r="NP19" s="446"/>
      <c r="NQ19" s="446"/>
      <c r="NR19" s="446"/>
      <c r="NS19" s="446"/>
      <c r="NT19" s="446"/>
      <c r="NU19" s="446"/>
      <c r="NV19" s="446"/>
      <c r="NW19" s="446"/>
      <c r="NX19" s="446"/>
      <c r="NY19" s="446"/>
      <c r="NZ19" s="446"/>
      <c r="OA19" s="446"/>
      <c r="OB19" s="446"/>
      <c r="OC19" s="446"/>
      <c r="OD19" s="446"/>
      <c r="OE19" s="446"/>
      <c r="OF19" s="446"/>
      <c r="OG19" s="446"/>
      <c r="OH19" s="446"/>
      <c r="OI19" s="446"/>
      <c r="OJ19" s="446"/>
      <c r="OK19" s="446"/>
      <c r="OL19" s="446"/>
      <c r="OM19" s="446"/>
      <c r="ON19" s="446"/>
      <c r="OO19" s="446"/>
      <c r="OP19" s="446"/>
      <c r="OQ19" s="446"/>
      <c r="OR19" s="446"/>
      <c r="OS19" s="446"/>
      <c r="OT19" s="446"/>
      <c r="OU19" s="446"/>
      <c r="OV19" s="446"/>
      <c r="OW19" s="446"/>
      <c r="OX19" s="446"/>
      <c r="OY19" s="446"/>
      <c r="OZ19" s="446"/>
      <c r="PA19" s="446"/>
      <c r="PB19" s="446"/>
      <c r="PC19" s="446"/>
      <c r="PD19" s="446"/>
      <c r="PE19" s="446"/>
      <c r="PF19" s="446"/>
      <c r="PG19" s="446"/>
      <c r="PH19" s="446"/>
      <c r="PI19" s="446"/>
      <c r="PJ19" s="446"/>
      <c r="PK19" s="446"/>
      <c r="PL19" s="446"/>
      <c r="PM19" s="446"/>
      <c r="PN19" s="446"/>
      <c r="PO19" s="446"/>
      <c r="PP19" s="446"/>
      <c r="PQ19" s="446"/>
      <c r="PR19" s="446"/>
      <c r="PS19" s="446"/>
      <c r="PT19" s="446"/>
      <c r="PU19" s="446"/>
      <c r="PV19" s="446"/>
      <c r="PW19" s="446"/>
      <c r="PX19" s="446"/>
      <c r="PY19" s="446"/>
      <c r="PZ19" s="446"/>
      <c r="QA19" s="446"/>
      <c r="QB19" s="446"/>
      <c r="QC19" s="446"/>
      <c r="QD19" s="446"/>
      <c r="QE19" s="446"/>
      <c r="QF19" s="446"/>
      <c r="QG19" s="446"/>
      <c r="QH19" s="446"/>
      <c r="QI19" s="446"/>
      <c r="QJ19" s="446"/>
      <c r="QK19" s="446"/>
      <c r="QL19" s="446"/>
      <c r="QM19" s="446"/>
      <c r="QN19" s="446"/>
      <c r="QO19" s="446"/>
      <c r="QP19" s="446"/>
      <c r="QQ19" s="446"/>
      <c r="QR19" s="446"/>
      <c r="QS19" s="446"/>
      <c r="QT19" s="446"/>
      <c r="QU19" s="446"/>
      <c r="QV19" s="446"/>
      <c r="QW19" s="446"/>
      <c r="QX19" s="446"/>
      <c r="QY19" s="446"/>
      <c r="QZ19" s="446"/>
      <c r="RA19" s="446"/>
      <c r="RB19" s="446"/>
      <c r="RC19" s="446"/>
      <c r="RD19" s="446"/>
      <c r="RE19" s="446"/>
      <c r="RF19" s="446"/>
      <c r="RG19" s="446"/>
      <c r="RH19" s="446"/>
      <c r="RI19" s="446"/>
      <c r="RJ19" s="446"/>
      <c r="RK19" s="446"/>
      <c r="RL19" s="446"/>
      <c r="RM19" s="446"/>
      <c r="RN19" s="446"/>
      <c r="RO19" s="446"/>
      <c r="RP19" s="446"/>
      <c r="RQ19" s="446"/>
      <c r="RR19" s="446"/>
      <c r="RS19" s="446"/>
      <c r="RT19" s="446"/>
      <c r="RU19" s="446"/>
      <c r="RV19" s="446"/>
      <c r="RW19" s="446"/>
      <c r="RX19" s="446"/>
      <c r="RY19" s="446"/>
      <c r="RZ19" s="446"/>
      <c r="SA19" s="446"/>
      <c r="SB19" s="446"/>
      <c r="SC19" s="446"/>
      <c r="SD19" s="446"/>
      <c r="SE19" s="446"/>
      <c r="SF19" s="446"/>
      <c r="SG19" s="446"/>
      <c r="SH19" s="446"/>
      <c r="SI19" s="446"/>
      <c r="SJ19" s="446"/>
      <c r="SK19" s="446"/>
      <c r="SL19" s="446"/>
      <c r="SM19" s="446"/>
      <c r="SN19" s="446"/>
      <c r="SO19" s="446"/>
      <c r="SP19" s="446"/>
      <c r="SQ19" s="446"/>
      <c r="SR19" s="446"/>
      <c r="SS19" s="446"/>
      <c r="ST19" s="446"/>
      <c r="SU19" s="446"/>
      <c r="SV19" s="446"/>
      <c r="SW19" s="446"/>
      <c r="SX19" s="446"/>
      <c r="SY19" s="446"/>
      <c r="SZ19" s="446"/>
      <c r="TA19" s="446"/>
      <c r="TB19" s="446"/>
      <c r="TC19" s="446"/>
      <c r="TD19" s="446"/>
      <c r="TE19" s="446"/>
      <c r="TF19" s="446"/>
      <c r="TG19" s="446"/>
      <c r="TH19" s="446"/>
      <c r="TI19" s="446"/>
      <c r="TJ19" s="446"/>
      <c r="TK19" s="446"/>
      <c r="TL19" s="446"/>
      <c r="TM19" s="446"/>
      <c r="TN19" s="446"/>
      <c r="TO19" s="446"/>
      <c r="TP19" s="446"/>
      <c r="TQ19" s="446"/>
      <c r="TR19" s="446"/>
      <c r="TS19" s="446"/>
      <c r="TT19" s="446"/>
      <c r="TU19" s="446"/>
      <c r="TV19" s="446"/>
      <c r="TW19" s="446"/>
      <c r="TX19" s="446"/>
      <c r="TY19" s="446"/>
      <c r="TZ19" s="446"/>
      <c r="UA19" s="446"/>
      <c r="UB19" s="446"/>
      <c r="UC19" s="446"/>
      <c r="UD19" s="446"/>
      <c r="UE19" s="446"/>
      <c r="UF19" s="446"/>
      <c r="UG19" s="446"/>
      <c r="UH19" s="446"/>
      <c r="UI19" s="446"/>
      <c r="UJ19" s="446"/>
      <c r="UK19" s="446"/>
      <c r="UL19" s="446"/>
      <c r="UM19" s="446"/>
      <c r="UN19" s="446"/>
      <c r="UO19" s="446"/>
      <c r="UP19" s="446"/>
      <c r="UQ19" s="446"/>
      <c r="UR19" s="446"/>
      <c r="US19" s="446"/>
      <c r="UT19" s="446"/>
      <c r="UU19" s="446"/>
      <c r="UV19" s="446"/>
      <c r="UW19" s="446"/>
      <c r="UX19" s="446"/>
      <c r="UY19" s="446"/>
      <c r="UZ19" s="446"/>
      <c r="VA19" s="446"/>
      <c r="VB19" s="446"/>
      <c r="VC19" s="446"/>
      <c r="VD19" s="446"/>
      <c r="VE19" s="446"/>
      <c r="VF19" s="446"/>
      <c r="VG19" s="446"/>
      <c r="VH19" s="446"/>
    </row>
    <row r="20" spans="1:580" s="82" customFormat="1" ht="14.1" customHeight="1">
      <c r="A20" s="600"/>
      <c r="B20" s="602"/>
      <c r="C20" s="603"/>
      <c r="D20" s="603"/>
      <c r="E20" s="603"/>
      <c r="F20" s="573" t="str">
        <f t="shared" ref="F20:F25" si="0">IF(B20="","",B20)</f>
        <v/>
      </c>
      <c r="G20" s="574"/>
      <c r="H20" s="607" t="s">
        <v>376</v>
      </c>
      <c r="I20" s="608"/>
      <c r="J20" s="608"/>
      <c r="K20" s="608"/>
      <c r="L20" s="608"/>
      <c r="M20" s="609"/>
      <c r="N20" s="531"/>
      <c r="O20" s="532"/>
      <c r="P20" s="532"/>
      <c r="Q20" s="533"/>
      <c r="R20" s="654"/>
      <c r="S20" s="496">
        <v>44835</v>
      </c>
      <c r="T20" s="497"/>
      <c r="U20" s="497"/>
      <c r="V20" s="573">
        <f t="shared" ref="V20:V24" si="1">IF(S20="","",S20)</f>
        <v>44835</v>
      </c>
      <c r="W20" s="573"/>
      <c r="X20" s="619">
        <v>45747</v>
      </c>
      <c r="Y20" s="497"/>
      <c r="Z20" s="497"/>
      <c r="AA20" s="573">
        <f t="shared" ref="AA20:AA24" si="2">IF(X20="","",X20)</f>
        <v>45747</v>
      </c>
      <c r="AB20" s="573"/>
      <c r="AC20" s="531" t="s">
        <v>266</v>
      </c>
      <c r="AD20" s="532"/>
      <c r="AE20" s="532"/>
      <c r="AF20" s="532"/>
      <c r="AG20" s="532"/>
      <c r="AH20" s="532"/>
      <c r="AI20" s="532"/>
      <c r="AJ20" s="532"/>
      <c r="AK20" s="532"/>
      <c r="AL20" s="532"/>
      <c r="AM20" s="532"/>
      <c r="AN20" s="532"/>
      <c r="AO20" s="532"/>
      <c r="AP20" s="532"/>
      <c r="AQ20" s="533"/>
      <c r="AR20" s="522">
        <f t="shared" ref="AR20:AR24" si="3">IF(S20="","",IF(X20="","",DATEDIF(S20,X20,"M")+1))</f>
        <v>30</v>
      </c>
      <c r="AS20" s="523"/>
      <c r="AT20" s="83"/>
      <c r="AU20" s="84"/>
      <c r="AV20" s="84"/>
      <c r="AW20" s="66"/>
      <c r="AX20" s="66"/>
      <c r="AY20" s="66"/>
      <c r="AZ20" s="66"/>
      <c r="BA20" s="66"/>
      <c r="BB20" s="448"/>
      <c r="BC20" s="446"/>
      <c r="BD20" s="446"/>
      <c r="BE20" s="84"/>
      <c r="BF20" s="84"/>
      <c r="BG20" s="84"/>
      <c r="BH20" s="84"/>
      <c r="BI20" s="84"/>
      <c r="BJ20" s="84"/>
      <c r="BK20" s="84"/>
      <c r="BL20" s="84"/>
      <c r="BM20" s="84"/>
      <c r="BN20" s="84"/>
      <c r="BO20" s="84"/>
      <c r="BP20" s="84"/>
    </row>
    <row r="21" spans="1:580" s="82" customFormat="1" ht="14.1" customHeight="1">
      <c r="A21" s="600"/>
      <c r="B21" s="602"/>
      <c r="C21" s="603"/>
      <c r="D21" s="603"/>
      <c r="E21" s="603"/>
      <c r="F21" s="573" t="str">
        <f t="shared" ref="F21" si="4">IF(B21="","",B21)</f>
        <v/>
      </c>
      <c r="G21" s="574"/>
      <c r="H21" s="607" t="s">
        <v>262</v>
      </c>
      <c r="I21" s="608"/>
      <c r="J21" s="608"/>
      <c r="K21" s="608"/>
      <c r="L21" s="608"/>
      <c r="M21" s="609"/>
      <c r="N21" s="531"/>
      <c r="O21" s="532"/>
      <c r="P21" s="532"/>
      <c r="Q21" s="533"/>
      <c r="R21" s="654"/>
      <c r="S21" s="496"/>
      <c r="T21" s="497"/>
      <c r="U21" s="497"/>
      <c r="V21" s="573" t="str">
        <f t="shared" ref="V21" si="5">IF(S21="","",S21)</f>
        <v/>
      </c>
      <c r="W21" s="573"/>
      <c r="X21" s="619"/>
      <c r="Y21" s="497"/>
      <c r="Z21" s="497"/>
      <c r="AA21" s="573" t="str">
        <f t="shared" ref="AA21" si="6">IF(X21="","",X21)</f>
        <v/>
      </c>
      <c r="AB21" s="573"/>
      <c r="AC21" s="531"/>
      <c r="AD21" s="532"/>
      <c r="AE21" s="532"/>
      <c r="AF21" s="532"/>
      <c r="AG21" s="532"/>
      <c r="AH21" s="532"/>
      <c r="AI21" s="532"/>
      <c r="AJ21" s="532"/>
      <c r="AK21" s="532"/>
      <c r="AL21" s="532"/>
      <c r="AM21" s="532"/>
      <c r="AN21" s="532"/>
      <c r="AO21" s="532"/>
      <c r="AP21" s="532"/>
      <c r="AQ21" s="533"/>
      <c r="AR21" s="522" t="str">
        <f t="shared" ref="AR21" si="7">IF(S21="","",IF(X21="","",DATEDIF(S21,X21,"M")+1))</f>
        <v/>
      </c>
      <c r="AS21" s="523"/>
      <c r="AT21" s="81"/>
      <c r="AW21" s="66"/>
      <c r="AX21" s="66"/>
      <c r="AY21" s="66"/>
      <c r="AZ21" s="66"/>
      <c r="BA21" s="66"/>
      <c r="BB21" s="446"/>
      <c r="BC21" s="446"/>
      <c r="BD21" s="446"/>
    </row>
    <row r="22" spans="1:580" s="82" customFormat="1" ht="14.1" customHeight="1">
      <c r="A22" s="600"/>
      <c r="B22" s="602"/>
      <c r="C22" s="603"/>
      <c r="D22" s="603"/>
      <c r="E22" s="603"/>
      <c r="F22" s="573" t="str">
        <f t="shared" si="0"/>
        <v/>
      </c>
      <c r="G22" s="574"/>
      <c r="H22" s="607" t="s">
        <v>263</v>
      </c>
      <c r="I22" s="608"/>
      <c r="J22" s="608"/>
      <c r="K22" s="608"/>
      <c r="L22" s="608"/>
      <c r="M22" s="609"/>
      <c r="N22" s="531"/>
      <c r="O22" s="532"/>
      <c r="P22" s="532"/>
      <c r="Q22" s="533"/>
      <c r="R22" s="654"/>
      <c r="S22" s="496"/>
      <c r="T22" s="497"/>
      <c r="U22" s="497"/>
      <c r="V22" s="573" t="str">
        <f t="shared" si="1"/>
        <v/>
      </c>
      <c r="W22" s="573"/>
      <c r="X22" s="619"/>
      <c r="Y22" s="497"/>
      <c r="Z22" s="497"/>
      <c r="AA22" s="573" t="str">
        <f t="shared" si="2"/>
        <v/>
      </c>
      <c r="AB22" s="573"/>
      <c r="AC22" s="531"/>
      <c r="AD22" s="532"/>
      <c r="AE22" s="532"/>
      <c r="AF22" s="532"/>
      <c r="AG22" s="532"/>
      <c r="AH22" s="532"/>
      <c r="AI22" s="532"/>
      <c r="AJ22" s="532"/>
      <c r="AK22" s="532"/>
      <c r="AL22" s="532"/>
      <c r="AM22" s="532"/>
      <c r="AN22" s="532"/>
      <c r="AO22" s="532"/>
      <c r="AP22" s="532"/>
      <c r="AQ22" s="533"/>
      <c r="AR22" s="522" t="str">
        <f t="shared" si="3"/>
        <v/>
      </c>
      <c r="AS22" s="523"/>
      <c r="AT22" s="81"/>
      <c r="AW22" s="66"/>
      <c r="AX22" s="66"/>
      <c r="AY22" s="66"/>
      <c r="AZ22" s="66"/>
      <c r="BA22" s="66"/>
      <c r="BB22" s="448"/>
      <c r="BC22" s="446"/>
      <c r="BD22" s="446"/>
    </row>
    <row r="23" spans="1:580" s="82" customFormat="1" ht="14.1" customHeight="1">
      <c r="A23" s="600"/>
      <c r="B23" s="602"/>
      <c r="C23" s="603"/>
      <c r="D23" s="603"/>
      <c r="E23" s="603"/>
      <c r="F23" s="573" t="str">
        <f t="shared" si="0"/>
        <v/>
      </c>
      <c r="G23" s="574"/>
      <c r="H23" s="607"/>
      <c r="I23" s="608"/>
      <c r="J23" s="608"/>
      <c r="K23" s="608"/>
      <c r="L23" s="608"/>
      <c r="M23" s="609"/>
      <c r="N23" s="531"/>
      <c r="O23" s="532"/>
      <c r="P23" s="532"/>
      <c r="Q23" s="533"/>
      <c r="R23" s="654"/>
      <c r="S23" s="496"/>
      <c r="T23" s="497"/>
      <c r="U23" s="497"/>
      <c r="V23" s="573" t="str">
        <f t="shared" si="1"/>
        <v/>
      </c>
      <c r="W23" s="573"/>
      <c r="X23" s="619"/>
      <c r="Y23" s="497"/>
      <c r="Z23" s="497"/>
      <c r="AA23" s="573" t="str">
        <f t="shared" si="2"/>
        <v/>
      </c>
      <c r="AB23" s="573"/>
      <c r="AC23" s="531"/>
      <c r="AD23" s="532"/>
      <c r="AE23" s="532"/>
      <c r="AF23" s="532"/>
      <c r="AG23" s="532"/>
      <c r="AH23" s="532"/>
      <c r="AI23" s="532"/>
      <c r="AJ23" s="532"/>
      <c r="AK23" s="532"/>
      <c r="AL23" s="532"/>
      <c r="AM23" s="532"/>
      <c r="AN23" s="532"/>
      <c r="AO23" s="532"/>
      <c r="AP23" s="532"/>
      <c r="AQ23" s="533"/>
      <c r="AR23" s="522" t="str">
        <f t="shared" si="3"/>
        <v/>
      </c>
      <c r="AS23" s="523"/>
      <c r="AT23" s="83"/>
      <c r="AU23" s="84"/>
      <c r="AV23" s="84"/>
      <c r="AW23" s="66"/>
      <c r="AX23" s="66"/>
      <c r="AY23" s="66"/>
      <c r="AZ23" s="66"/>
      <c r="BA23" s="66"/>
      <c r="BB23" s="446"/>
      <c r="BC23" s="446"/>
      <c r="BD23" s="446"/>
      <c r="BE23" s="84"/>
      <c r="BF23" s="84"/>
      <c r="BG23" s="84"/>
      <c r="BH23" s="84"/>
      <c r="BI23" s="84"/>
      <c r="BJ23" s="84"/>
      <c r="BK23" s="84"/>
      <c r="BL23" s="84"/>
      <c r="BM23" s="84"/>
      <c r="BN23" s="84"/>
      <c r="BO23" s="84"/>
      <c r="BP23" s="84"/>
      <c r="BQ23" s="84"/>
      <c r="BR23" s="84"/>
      <c r="BS23" s="84"/>
      <c r="BT23" s="84"/>
    </row>
    <row r="24" spans="1:580" s="82" customFormat="1" ht="14.1" customHeight="1">
      <c r="A24" s="600"/>
      <c r="B24" s="602"/>
      <c r="C24" s="603"/>
      <c r="D24" s="603"/>
      <c r="E24" s="603"/>
      <c r="F24" s="573" t="str">
        <f t="shared" si="0"/>
        <v/>
      </c>
      <c r="G24" s="574"/>
      <c r="H24" s="607"/>
      <c r="I24" s="608"/>
      <c r="J24" s="608"/>
      <c r="K24" s="608"/>
      <c r="L24" s="608"/>
      <c r="M24" s="609"/>
      <c r="N24" s="531"/>
      <c r="O24" s="532"/>
      <c r="P24" s="532"/>
      <c r="Q24" s="533"/>
      <c r="R24" s="654"/>
      <c r="S24" s="514"/>
      <c r="T24" s="501"/>
      <c r="U24" s="501"/>
      <c r="V24" s="502" t="str">
        <f t="shared" si="1"/>
        <v/>
      </c>
      <c r="W24" s="502"/>
      <c r="X24" s="544"/>
      <c r="Y24" s="501"/>
      <c r="Z24" s="501"/>
      <c r="AA24" s="502" t="str">
        <f t="shared" si="2"/>
        <v/>
      </c>
      <c r="AB24" s="502"/>
      <c r="AC24" s="604"/>
      <c r="AD24" s="605"/>
      <c r="AE24" s="605"/>
      <c r="AF24" s="605"/>
      <c r="AG24" s="605"/>
      <c r="AH24" s="605"/>
      <c r="AI24" s="605"/>
      <c r="AJ24" s="605"/>
      <c r="AK24" s="605"/>
      <c r="AL24" s="605"/>
      <c r="AM24" s="605"/>
      <c r="AN24" s="605"/>
      <c r="AO24" s="605"/>
      <c r="AP24" s="605"/>
      <c r="AQ24" s="606"/>
      <c r="AR24" s="529" t="str">
        <f t="shared" si="3"/>
        <v/>
      </c>
      <c r="AS24" s="530"/>
      <c r="AT24" s="83"/>
      <c r="AW24" s="66"/>
      <c r="AX24" s="66"/>
      <c r="AY24" s="66"/>
      <c r="AZ24" s="66"/>
      <c r="BA24" s="66"/>
      <c r="BB24" s="446"/>
      <c r="BC24" s="446"/>
      <c r="BD24" s="446"/>
    </row>
    <row r="25" spans="1:580" s="82" customFormat="1" ht="14.1" customHeight="1">
      <c r="A25" s="601"/>
      <c r="B25" s="538"/>
      <c r="C25" s="539"/>
      <c r="D25" s="539"/>
      <c r="E25" s="539"/>
      <c r="F25" s="502" t="str">
        <f t="shared" si="0"/>
        <v/>
      </c>
      <c r="G25" s="503"/>
      <c r="H25" s="607"/>
      <c r="I25" s="608"/>
      <c r="J25" s="608"/>
      <c r="K25" s="608"/>
      <c r="L25" s="608"/>
      <c r="M25" s="609"/>
      <c r="N25" s="604"/>
      <c r="O25" s="605"/>
      <c r="P25" s="605"/>
      <c r="Q25" s="606"/>
      <c r="R25" s="655"/>
      <c r="S25" s="545" t="s">
        <v>236</v>
      </c>
      <c r="T25" s="546"/>
      <c r="U25" s="546"/>
      <c r="V25" s="546"/>
      <c r="W25" s="546"/>
      <c r="X25" s="546"/>
      <c r="Y25" s="546"/>
      <c r="Z25" s="546"/>
      <c r="AA25" s="546"/>
      <c r="AB25" s="546"/>
      <c r="AC25" s="85"/>
      <c r="AD25" s="623">
        <f>ROUNDDOWN(AR25/12,0)</f>
        <v>10</v>
      </c>
      <c r="AE25" s="623"/>
      <c r="AF25" s="86" t="s">
        <v>120</v>
      </c>
      <c r="AG25" s="87">
        <f>AR25-12*ROUNDDOWN(AR25/12,0)</f>
        <v>11</v>
      </c>
      <c r="AH25" s="620" t="s">
        <v>237</v>
      </c>
      <c r="AI25" s="620"/>
      <c r="AJ25" s="621"/>
      <c r="AK25" s="621"/>
      <c r="AL25" s="621"/>
      <c r="AM25" s="621"/>
      <c r="AN25" s="621"/>
      <c r="AO25" s="621"/>
      <c r="AP25" s="621"/>
      <c r="AQ25" s="622"/>
      <c r="AR25" s="661">
        <f>SUM(AR19:AS24)</f>
        <v>131</v>
      </c>
      <c r="AS25" s="662"/>
      <c r="AT25" s="83"/>
      <c r="AW25" s="443"/>
      <c r="AX25" s="443"/>
      <c r="AY25" s="443"/>
      <c r="AZ25" s="443"/>
      <c r="BA25" s="443"/>
      <c r="BB25" s="443"/>
      <c r="BC25" s="446"/>
      <c r="BD25" s="446"/>
    </row>
    <row r="26" spans="1:580" s="73" customFormat="1" ht="14.1" customHeight="1">
      <c r="A26" s="88"/>
      <c r="B26" s="89"/>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89"/>
      <c r="AN26" s="89"/>
      <c r="AO26" s="89"/>
      <c r="AP26" s="89"/>
      <c r="AQ26" s="89"/>
      <c r="AR26" s="89"/>
      <c r="AS26" s="89"/>
      <c r="AT26" s="90"/>
      <c r="AW26" s="442" t="s">
        <v>370</v>
      </c>
      <c r="AX26" s="442"/>
      <c r="AY26" s="443"/>
      <c r="AZ26" s="443"/>
      <c r="BA26" s="442" t="s">
        <v>371</v>
      </c>
      <c r="BB26" s="443"/>
      <c r="BC26" s="443"/>
      <c r="BD26" s="446"/>
    </row>
    <row r="27" spans="1:580" s="73" customFormat="1" ht="14.1" customHeight="1">
      <c r="A27" s="597" t="s">
        <v>121</v>
      </c>
      <c r="B27" s="598"/>
      <c r="C27" s="598"/>
      <c r="D27" s="598"/>
      <c r="E27" s="598"/>
      <c r="F27" s="598"/>
      <c r="G27" s="598"/>
      <c r="H27" s="598"/>
      <c r="I27" s="534" t="s">
        <v>122</v>
      </c>
      <c r="J27" s="534"/>
      <c r="K27" s="534"/>
      <c r="L27" s="534"/>
      <c r="M27" s="534"/>
      <c r="N27" s="534"/>
      <c r="O27" s="534"/>
      <c r="P27" s="534"/>
      <c r="Q27" s="534"/>
      <c r="R27" s="534"/>
      <c r="S27" s="534"/>
      <c r="T27" s="534"/>
      <c r="U27" s="534"/>
      <c r="V27" s="534"/>
      <c r="W27" s="534"/>
      <c r="X27" s="534"/>
      <c r="Y27" s="534"/>
      <c r="Z27" s="534"/>
      <c r="AA27" s="534"/>
      <c r="AB27" s="534"/>
      <c r="AC27" s="534"/>
      <c r="AD27" s="534"/>
      <c r="AE27" s="534"/>
      <c r="AF27" s="534"/>
      <c r="AG27" s="534"/>
      <c r="AH27" s="534"/>
      <c r="AI27" s="534"/>
      <c r="AJ27" s="534"/>
      <c r="AK27" s="534"/>
      <c r="AL27" s="534"/>
      <c r="AM27" s="534"/>
      <c r="AN27" s="534"/>
      <c r="AO27" s="534"/>
      <c r="AP27" s="534"/>
      <c r="AQ27" s="534"/>
      <c r="AR27" s="534"/>
      <c r="AS27" s="535"/>
      <c r="AT27" s="90"/>
      <c r="AW27" s="442"/>
      <c r="AX27" s="442"/>
      <c r="AY27" s="442"/>
      <c r="AZ27" s="442"/>
      <c r="BA27" s="442"/>
      <c r="BB27" s="449"/>
      <c r="BC27" s="446"/>
      <c r="BD27" s="446"/>
    </row>
    <row r="28" spans="1:580" s="73" customFormat="1" ht="14.1" customHeight="1">
      <c r="A28" s="563" t="s">
        <v>160</v>
      </c>
      <c r="B28" s="564"/>
      <c r="C28" s="564"/>
      <c r="D28" s="564"/>
      <c r="E28" s="564"/>
      <c r="F28" s="564"/>
      <c r="G28" s="564"/>
      <c r="H28" s="565"/>
      <c r="I28" s="536" t="s">
        <v>123</v>
      </c>
      <c r="J28" s="534"/>
      <c r="K28" s="534"/>
      <c r="L28" s="534"/>
      <c r="M28" s="534"/>
      <c r="N28" s="534"/>
      <c r="O28" s="534"/>
      <c r="P28" s="534"/>
      <c r="Q28" s="534"/>
      <c r="R28" s="534"/>
      <c r="S28" s="534"/>
      <c r="T28" s="534"/>
      <c r="U28" s="537"/>
      <c r="V28" s="534" t="s">
        <v>124</v>
      </c>
      <c r="W28" s="534"/>
      <c r="X28" s="534"/>
      <c r="Y28" s="534"/>
      <c r="Z28" s="534"/>
      <c r="AA28" s="535"/>
      <c r="AB28" s="563" t="s">
        <v>194</v>
      </c>
      <c r="AC28" s="564"/>
      <c r="AD28" s="564"/>
      <c r="AE28" s="564"/>
      <c r="AF28" s="564"/>
      <c r="AG28" s="564"/>
      <c r="AH28" s="564"/>
      <c r="AI28" s="564"/>
      <c r="AJ28" s="564"/>
      <c r="AK28" s="564"/>
      <c r="AL28" s="564"/>
      <c r="AM28" s="564"/>
      <c r="AN28" s="564"/>
      <c r="AO28" s="564"/>
      <c r="AP28" s="564"/>
      <c r="AQ28" s="564"/>
      <c r="AR28" s="564"/>
      <c r="AS28" s="565"/>
      <c r="AT28" s="90"/>
      <c r="AW28" s="442" t="s">
        <v>372</v>
      </c>
      <c r="AX28" s="442"/>
      <c r="AY28" s="442"/>
      <c r="AZ28" s="442"/>
      <c r="BA28" s="442" t="s">
        <v>373</v>
      </c>
      <c r="BB28" s="442"/>
      <c r="BC28" s="446"/>
      <c r="BD28" s="446"/>
    </row>
    <row r="29" spans="1:580" s="73" customFormat="1" ht="14.1" customHeight="1">
      <c r="A29" s="569"/>
      <c r="B29" s="561"/>
      <c r="C29" s="561"/>
      <c r="D29" s="561"/>
      <c r="E29" s="561"/>
      <c r="F29" s="561"/>
      <c r="G29" s="561"/>
      <c r="H29" s="562"/>
      <c r="I29" s="536" t="s">
        <v>238</v>
      </c>
      <c r="J29" s="534"/>
      <c r="K29" s="534"/>
      <c r="L29" s="535"/>
      <c r="M29" s="536" t="s">
        <v>239</v>
      </c>
      <c r="N29" s="534"/>
      <c r="O29" s="534"/>
      <c r="P29" s="534"/>
      <c r="Q29" s="534"/>
      <c r="R29" s="534"/>
      <c r="S29" s="534"/>
      <c r="T29" s="534"/>
      <c r="U29" s="537"/>
      <c r="V29" s="534" t="s">
        <v>241</v>
      </c>
      <c r="W29" s="534"/>
      <c r="X29" s="534"/>
      <c r="Y29" s="534" t="s">
        <v>242</v>
      </c>
      <c r="Z29" s="534"/>
      <c r="AA29" s="535"/>
      <c r="AB29" s="536" t="s">
        <v>125</v>
      </c>
      <c r="AC29" s="534"/>
      <c r="AD29" s="534"/>
      <c r="AE29" s="534"/>
      <c r="AF29" s="534"/>
      <c r="AG29" s="534"/>
      <c r="AH29" s="534"/>
      <c r="AI29" s="534"/>
      <c r="AJ29" s="534"/>
      <c r="AK29" s="534"/>
      <c r="AL29" s="534"/>
      <c r="AM29" s="534"/>
      <c r="AN29" s="535"/>
      <c r="AO29" s="536" t="s">
        <v>126</v>
      </c>
      <c r="AP29" s="534"/>
      <c r="AQ29" s="534"/>
      <c r="AR29" s="534"/>
      <c r="AS29" s="535"/>
      <c r="AT29" s="74"/>
      <c r="AW29" s="442" t="s">
        <v>374</v>
      </c>
      <c r="AX29" s="442"/>
      <c r="AY29" s="446"/>
      <c r="AZ29" s="442"/>
      <c r="BA29" s="442" t="s">
        <v>375</v>
      </c>
      <c r="BB29" s="442"/>
      <c r="BC29" s="446"/>
      <c r="BD29" s="446"/>
    </row>
    <row r="30" spans="1:580" s="73" customFormat="1" ht="14.1" customHeight="1">
      <c r="A30" s="553" t="s">
        <v>244</v>
      </c>
      <c r="B30" s="554"/>
      <c r="C30" s="554"/>
      <c r="D30" s="554"/>
      <c r="E30" s="554"/>
      <c r="F30" s="554"/>
      <c r="G30" s="554"/>
      <c r="H30" s="555"/>
      <c r="I30" s="582" t="s">
        <v>157</v>
      </c>
      <c r="J30" s="583"/>
      <c r="K30" s="583"/>
      <c r="L30" s="261" t="s">
        <v>127</v>
      </c>
      <c r="M30" s="262" t="s">
        <v>268</v>
      </c>
      <c r="N30" s="263"/>
      <c r="O30" s="263"/>
      <c r="P30" s="263"/>
      <c r="Q30" s="263"/>
      <c r="R30" s="263"/>
      <c r="S30" s="263"/>
      <c r="T30" s="263"/>
      <c r="U30" s="264"/>
      <c r="V30" s="593">
        <v>40634</v>
      </c>
      <c r="W30" s="593"/>
      <c r="X30" s="594"/>
      <c r="Y30" s="770">
        <v>41244</v>
      </c>
      <c r="Z30" s="593"/>
      <c r="AA30" s="771"/>
      <c r="AB30" s="515" t="s">
        <v>422</v>
      </c>
      <c r="AC30" s="516"/>
      <c r="AD30" s="516"/>
      <c r="AE30" s="516"/>
      <c r="AF30" s="516"/>
      <c r="AG30" s="516"/>
      <c r="AH30" s="516"/>
      <c r="AI30" s="516"/>
      <c r="AJ30" s="516"/>
      <c r="AK30" s="516"/>
      <c r="AL30" s="516"/>
      <c r="AM30" s="516"/>
      <c r="AN30" s="517"/>
      <c r="AO30" s="494">
        <v>44166</v>
      </c>
      <c r="AP30" s="495"/>
      <c r="AQ30" s="495"/>
      <c r="AR30" s="499">
        <f>IF(AO30="","",AO30)</f>
        <v>44166</v>
      </c>
      <c r="AS30" s="500"/>
      <c r="AT30" s="90"/>
      <c r="AW30" s="442" t="s">
        <v>376</v>
      </c>
      <c r="AX30" s="442"/>
      <c r="AY30" s="446"/>
      <c r="AZ30" s="442" t="s">
        <v>377</v>
      </c>
      <c r="BA30" s="442"/>
      <c r="BB30" s="442"/>
      <c r="BC30" s="446"/>
      <c r="BD30" s="446"/>
    </row>
    <row r="31" spans="1:580" s="73" customFormat="1" ht="14.1" customHeight="1">
      <c r="A31" s="556"/>
      <c r="B31" s="557"/>
      <c r="C31" s="557"/>
      <c r="D31" s="557"/>
      <c r="E31" s="557"/>
      <c r="F31" s="557"/>
      <c r="G31" s="557"/>
      <c r="H31" s="558"/>
      <c r="I31" s="547"/>
      <c r="J31" s="548"/>
      <c r="K31" s="548"/>
      <c r="L31" s="265" t="s">
        <v>127</v>
      </c>
      <c r="M31" s="266" t="s">
        <v>269</v>
      </c>
      <c r="N31" s="267"/>
      <c r="O31" s="267"/>
      <c r="P31" s="267"/>
      <c r="Q31" s="267"/>
      <c r="R31" s="267"/>
      <c r="S31" s="267"/>
      <c r="T31" s="267"/>
      <c r="U31" s="268"/>
      <c r="V31" s="595"/>
      <c r="W31" s="595"/>
      <c r="X31" s="596"/>
      <c r="Y31" s="772"/>
      <c r="Z31" s="595"/>
      <c r="AA31" s="773"/>
      <c r="AB31" s="504"/>
      <c r="AC31" s="505"/>
      <c r="AD31" s="505"/>
      <c r="AE31" s="505"/>
      <c r="AF31" s="505"/>
      <c r="AG31" s="505"/>
      <c r="AH31" s="505"/>
      <c r="AI31" s="505"/>
      <c r="AJ31" s="505"/>
      <c r="AK31" s="505"/>
      <c r="AL31" s="505"/>
      <c r="AM31" s="505"/>
      <c r="AN31" s="506"/>
      <c r="AO31" s="496"/>
      <c r="AP31" s="497"/>
      <c r="AQ31" s="497"/>
      <c r="AR31" s="573" t="str">
        <f t="shared" ref="AR31:AR39" si="8">IF(AO31="","",AO31)</f>
        <v/>
      </c>
      <c r="AS31" s="574"/>
      <c r="AT31" s="90"/>
      <c r="AW31" s="442" t="s">
        <v>378</v>
      </c>
      <c r="AX31" s="442"/>
      <c r="AY31" s="446"/>
      <c r="AZ31" s="442"/>
      <c r="BA31" s="442" t="s">
        <v>379</v>
      </c>
      <c r="BB31" s="442"/>
      <c r="BC31" s="446"/>
      <c r="BD31" s="446"/>
    </row>
    <row r="32" spans="1:580" s="73" customFormat="1" ht="14.1" customHeight="1">
      <c r="A32" s="556"/>
      <c r="B32" s="557"/>
      <c r="C32" s="557"/>
      <c r="D32" s="557"/>
      <c r="E32" s="557"/>
      <c r="F32" s="557"/>
      <c r="G32" s="557"/>
      <c r="H32" s="558"/>
      <c r="I32" s="547"/>
      <c r="J32" s="548"/>
      <c r="K32" s="548"/>
      <c r="L32" s="265" t="s">
        <v>127</v>
      </c>
      <c r="M32" s="266" t="s">
        <v>270</v>
      </c>
      <c r="N32" s="267"/>
      <c r="O32" s="267"/>
      <c r="P32" s="267"/>
      <c r="Q32" s="267"/>
      <c r="R32" s="267"/>
      <c r="S32" s="267"/>
      <c r="T32" s="267"/>
      <c r="U32" s="268"/>
      <c r="V32" s="595"/>
      <c r="W32" s="595"/>
      <c r="X32" s="596"/>
      <c r="Y32" s="772"/>
      <c r="Z32" s="595"/>
      <c r="AA32" s="773"/>
      <c r="AB32" s="504"/>
      <c r="AC32" s="505"/>
      <c r="AD32" s="505"/>
      <c r="AE32" s="505"/>
      <c r="AF32" s="505"/>
      <c r="AG32" s="505"/>
      <c r="AH32" s="505"/>
      <c r="AI32" s="505"/>
      <c r="AJ32" s="505"/>
      <c r="AK32" s="505"/>
      <c r="AL32" s="505"/>
      <c r="AM32" s="505"/>
      <c r="AN32" s="506"/>
      <c r="AO32" s="496"/>
      <c r="AP32" s="497"/>
      <c r="AQ32" s="497"/>
      <c r="AR32" s="573" t="str">
        <f t="shared" ref="AR32" si="9">IF(AO32="","",AO32)</f>
        <v/>
      </c>
      <c r="AS32" s="574"/>
      <c r="AT32" s="90"/>
      <c r="AW32" s="442" t="s">
        <v>380</v>
      </c>
      <c r="AX32" s="442"/>
      <c r="AY32" s="446"/>
      <c r="AZ32" s="442"/>
      <c r="BA32" s="442" t="s">
        <v>381</v>
      </c>
      <c r="BB32" s="442"/>
      <c r="BC32" s="446"/>
      <c r="BD32" s="446"/>
    </row>
    <row r="33" spans="1:56" s="73" customFormat="1" ht="14.1" customHeight="1">
      <c r="A33" s="556"/>
      <c r="B33" s="557"/>
      <c r="C33" s="557"/>
      <c r="D33" s="557"/>
      <c r="E33" s="557"/>
      <c r="F33" s="557"/>
      <c r="G33" s="557"/>
      <c r="H33" s="558"/>
      <c r="I33" s="547"/>
      <c r="J33" s="548"/>
      <c r="K33" s="548"/>
      <c r="L33" s="265" t="s">
        <v>127</v>
      </c>
      <c r="M33" s="266" t="s">
        <v>271</v>
      </c>
      <c r="N33" s="267"/>
      <c r="O33" s="267"/>
      <c r="P33" s="267"/>
      <c r="Q33" s="267"/>
      <c r="R33" s="267"/>
      <c r="S33" s="267"/>
      <c r="T33" s="267"/>
      <c r="U33" s="268"/>
      <c r="V33" s="595"/>
      <c r="W33" s="595"/>
      <c r="X33" s="596"/>
      <c r="Y33" s="772"/>
      <c r="Z33" s="595"/>
      <c r="AA33" s="773"/>
      <c r="AB33" s="504"/>
      <c r="AC33" s="505"/>
      <c r="AD33" s="505"/>
      <c r="AE33" s="505"/>
      <c r="AF33" s="505"/>
      <c r="AG33" s="505"/>
      <c r="AH33" s="505"/>
      <c r="AI33" s="505"/>
      <c r="AJ33" s="505"/>
      <c r="AK33" s="505"/>
      <c r="AL33" s="505"/>
      <c r="AM33" s="505"/>
      <c r="AN33" s="506"/>
      <c r="AO33" s="496"/>
      <c r="AP33" s="497"/>
      <c r="AQ33" s="497"/>
      <c r="AR33" s="573" t="str">
        <f t="shared" si="8"/>
        <v/>
      </c>
      <c r="AS33" s="574"/>
      <c r="AT33" s="90"/>
      <c r="AW33" s="442" t="s">
        <v>382</v>
      </c>
      <c r="AX33" s="442"/>
      <c r="AY33" s="446"/>
      <c r="AZ33" s="442"/>
      <c r="BA33" s="442" t="s">
        <v>383</v>
      </c>
      <c r="BB33" s="442"/>
      <c r="BC33" s="446"/>
      <c r="BD33" s="446"/>
    </row>
    <row r="34" spans="1:56" s="73" customFormat="1" ht="14.1" customHeight="1">
      <c r="A34" s="547" t="s">
        <v>240</v>
      </c>
      <c r="B34" s="548"/>
      <c r="C34" s="548"/>
      <c r="D34" s="549"/>
      <c r="E34" s="508">
        <f>IF('様式-1裏「実務歴ポイント算定表」'!R29=0,"",('様式-1裏「実務歴ポイント算定表」'!R29))</f>
        <v>394</v>
      </c>
      <c r="F34" s="509"/>
      <c r="G34" s="587" t="s">
        <v>128</v>
      </c>
      <c r="H34" s="588"/>
      <c r="I34" s="547"/>
      <c r="J34" s="548"/>
      <c r="K34" s="548"/>
      <c r="L34" s="265" t="s">
        <v>127</v>
      </c>
      <c r="M34" s="266" t="s">
        <v>272</v>
      </c>
      <c r="N34" s="267"/>
      <c r="O34" s="267"/>
      <c r="P34" s="267"/>
      <c r="Q34" s="267"/>
      <c r="R34" s="267"/>
      <c r="S34" s="267"/>
      <c r="T34" s="267"/>
      <c r="U34" s="268"/>
      <c r="V34" s="669">
        <f>IF(V30="","",V30)</f>
        <v>40634</v>
      </c>
      <c r="W34" s="670"/>
      <c r="X34" s="671"/>
      <c r="Y34" s="670">
        <f>IF(Y30="","",Y30)</f>
        <v>41244</v>
      </c>
      <c r="Z34" s="670"/>
      <c r="AA34" s="670"/>
      <c r="AB34" s="504"/>
      <c r="AC34" s="505"/>
      <c r="AD34" s="505"/>
      <c r="AE34" s="505"/>
      <c r="AF34" s="505"/>
      <c r="AG34" s="505"/>
      <c r="AH34" s="505"/>
      <c r="AI34" s="505"/>
      <c r="AJ34" s="505"/>
      <c r="AK34" s="505"/>
      <c r="AL34" s="505"/>
      <c r="AM34" s="505"/>
      <c r="AN34" s="506"/>
      <c r="AO34" s="496"/>
      <c r="AP34" s="497"/>
      <c r="AQ34" s="497"/>
      <c r="AR34" s="573" t="str">
        <f t="shared" si="8"/>
        <v/>
      </c>
      <c r="AS34" s="574"/>
      <c r="AT34" s="90"/>
      <c r="AW34" s="442" t="s">
        <v>384</v>
      </c>
      <c r="AX34" s="442"/>
      <c r="AY34" s="446"/>
      <c r="AZ34" s="442"/>
      <c r="BA34" s="442" t="s">
        <v>385</v>
      </c>
      <c r="BB34" s="442"/>
      <c r="BC34" s="446"/>
      <c r="BD34" s="446"/>
    </row>
    <row r="35" spans="1:56" s="73" customFormat="1" ht="14.1" customHeight="1">
      <c r="A35" s="547"/>
      <c r="B35" s="548"/>
      <c r="C35" s="548"/>
      <c r="D35" s="549"/>
      <c r="E35" s="512"/>
      <c r="F35" s="513"/>
      <c r="G35" s="589"/>
      <c r="H35" s="590"/>
      <c r="I35" s="547"/>
      <c r="J35" s="548"/>
      <c r="K35" s="548"/>
      <c r="L35" s="273" t="s">
        <v>127</v>
      </c>
      <c r="M35" s="274" t="s">
        <v>273</v>
      </c>
      <c r="N35" s="275"/>
      <c r="O35" s="275"/>
      <c r="P35" s="275"/>
      <c r="Q35" s="275"/>
      <c r="R35" s="275"/>
      <c r="S35" s="275"/>
      <c r="T35" s="275"/>
      <c r="U35" s="276"/>
      <c r="V35" s="91"/>
      <c r="W35" s="507">
        <f>IF(V30="","",IF(Y30="","",DATEDIF(V30,Y30,"M")+1))</f>
        <v>21</v>
      </c>
      <c r="X35" s="507" t="s">
        <v>255</v>
      </c>
      <c r="Y35" s="578" t="s">
        <v>254</v>
      </c>
      <c r="Z35" s="578"/>
      <c r="AA35" s="579"/>
      <c r="AB35" s="504"/>
      <c r="AC35" s="505"/>
      <c r="AD35" s="505"/>
      <c r="AE35" s="505"/>
      <c r="AF35" s="505"/>
      <c r="AG35" s="505"/>
      <c r="AH35" s="505"/>
      <c r="AI35" s="505"/>
      <c r="AJ35" s="505"/>
      <c r="AK35" s="505"/>
      <c r="AL35" s="505"/>
      <c r="AM35" s="505"/>
      <c r="AN35" s="506"/>
      <c r="AO35" s="496"/>
      <c r="AP35" s="497"/>
      <c r="AQ35" s="497"/>
      <c r="AR35" s="573" t="str">
        <f t="shared" si="8"/>
        <v/>
      </c>
      <c r="AS35" s="574"/>
      <c r="AT35" s="90"/>
      <c r="AW35" s="442" t="s">
        <v>386</v>
      </c>
      <c r="AX35" s="442"/>
      <c r="AY35" s="442"/>
      <c r="AZ35" s="442"/>
      <c r="BA35" s="442" t="s">
        <v>387</v>
      </c>
      <c r="BB35" s="442"/>
      <c r="BC35" s="446"/>
      <c r="BD35" s="446"/>
    </row>
    <row r="36" spans="1:56" s="73" customFormat="1" ht="14.1" customHeight="1">
      <c r="A36" s="550"/>
      <c r="B36" s="551"/>
      <c r="C36" s="551"/>
      <c r="D36" s="552"/>
      <c r="E36" s="510"/>
      <c r="F36" s="511"/>
      <c r="G36" s="591"/>
      <c r="H36" s="592"/>
      <c r="I36" s="550"/>
      <c r="J36" s="551"/>
      <c r="K36" s="551"/>
      <c r="L36" s="269"/>
      <c r="M36" s="584"/>
      <c r="N36" s="585"/>
      <c r="O36" s="585"/>
      <c r="P36" s="585"/>
      <c r="Q36" s="585"/>
      <c r="R36" s="585"/>
      <c r="S36" s="585"/>
      <c r="T36" s="585"/>
      <c r="U36" s="586"/>
      <c r="V36" s="277"/>
      <c r="W36" s="507"/>
      <c r="X36" s="507"/>
      <c r="Y36" s="578"/>
      <c r="Z36" s="578"/>
      <c r="AA36" s="579"/>
      <c r="AB36" s="504"/>
      <c r="AC36" s="505"/>
      <c r="AD36" s="505"/>
      <c r="AE36" s="505"/>
      <c r="AF36" s="505"/>
      <c r="AG36" s="505"/>
      <c r="AH36" s="505"/>
      <c r="AI36" s="505"/>
      <c r="AJ36" s="505"/>
      <c r="AK36" s="505"/>
      <c r="AL36" s="505"/>
      <c r="AM36" s="505"/>
      <c r="AN36" s="506"/>
      <c r="AO36" s="496"/>
      <c r="AP36" s="497"/>
      <c r="AQ36" s="497"/>
      <c r="AR36" s="573" t="str">
        <f t="shared" si="8"/>
        <v/>
      </c>
      <c r="AS36" s="574"/>
      <c r="AT36" s="90"/>
      <c r="AW36" s="442" t="s">
        <v>388</v>
      </c>
      <c r="AX36" s="442"/>
      <c r="AY36" s="442"/>
      <c r="AZ36" s="442"/>
      <c r="BA36" s="442" t="s">
        <v>389</v>
      </c>
      <c r="BB36" s="442"/>
      <c r="BC36" s="446"/>
      <c r="BD36" s="446"/>
    </row>
    <row r="37" spans="1:56" s="73" customFormat="1" ht="14.1" customHeight="1">
      <c r="A37" s="553" t="s">
        <v>245</v>
      </c>
      <c r="B37" s="554"/>
      <c r="C37" s="554"/>
      <c r="D37" s="554"/>
      <c r="E37" s="554"/>
      <c r="F37" s="554"/>
      <c r="G37" s="554"/>
      <c r="H37" s="555"/>
      <c r="I37" s="563" t="s">
        <v>161</v>
      </c>
      <c r="J37" s="564"/>
      <c r="K37" s="565"/>
      <c r="L37" s="261" t="s">
        <v>127</v>
      </c>
      <c r="M37" s="580" t="s">
        <v>248</v>
      </c>
      <c r="N37" s="580"/>
      <c r="O37" s="580"/>
      <c r="P37" s="580"/>
      <c r="Q37" s="580"/>
      <c r="R37" s="580"/>
      <c r="S37" s="580"/>
      <c r="T37" s="580"/>
      <c r="U37" s="581"/>
      <c r="V37" s="263" t="s">
        <v>243</v>
      </c>
      <c r="W37" s="498" t="str">
        <f>IF(S5="〇",VLOOKUP(B19,特別講習会,3,FALSE),"")</f>
        <v/>
      </c>
      <c r="X37" s="498"/>
      <c r="Y37" s="498"/>
      <c r="Z37" s="499" t="str">
        <f t="shared" ref="Z37" si="10">IF(W37="","",W37)</f>
        <v/>
      </c>
      <c r="AA37" s="500"/>
      <c r="AB37" s="504"/>
      <c r="AC37" s="505"/>
      <c r="AD37" s="505"/>
      <c r="AE37" s="505"/>
      <c r="AF37" s="505"/>
      <c r="AG37" s="505"/>
      <c r="AH37" s="505"/>
      <c r="AI37" s="505"/>
      <c r="AJ37" s="505"/>
      <c r="AK37" s="505"/>
      <c r="AL37" s="505"/>
      <c r="AM37" s="505"/>
      <c r="AN37" s="506"/>
      <c r="AO37" s="496"/>
      <c r="AP37" s="497"/>
      <c r="AQ37" s="497"/>
      <c r="AR37" s="573" t="str">
        <f t="shared" si="8"/>
        <v/>
      </c>
      <c r="AS37" s="574"/>
      <c r="AT37" s="90"/>
      <c r="AW37" s="442" t="s">
        <v>390</v>
      </c>
      <c r="AX37" s="442"/>
      <c r="AY37" s="442"/>
      <c r="AZ37" s="442"/>
      <c r="BA37" s="442" t="s">
        <v>391</v>
      </c>
      <c r="BB37" s="442"/>
      <c r="BC37" s="446"/>
      <c r="BD37" s="446"/>
    </row>
    <row r="38" spans="1:56" s="73" customFormat="1" ht="14.1" customHeight="1">
      <c r="A38" s="547" t="s">
        <v>246</v>
      </c>
      <c r="B38" s="548"/>
      <c r="C38" s="548"/>
      <c r="D38" s="548"/>
      <c r="E38" s="508" t="str">
        <f>IF('様式-1裏「実務歴ポイント算定表」'!AC22="","",('様式-1裏「実務歴ポイント算定表」'!AC22))</f>
        <v/>
      </c>
      <c r="F38" s="509"/>
      <c r="G38" s="559" t="s">
        <v>168</v>
      </c>
      <c r="H38" s="560"/>
      <c r="I38" s="566"/>
      <c r="J38" s="567"/>
      <c r="K38" s="568"/>
      <c r="L38" s="265" t="s">
        <v>247</v>
      </c>
      <c r="M38" s="570" t="s">
        <v>249</v>
      </c>
      <c r="N38" s="570"/>
      <c r="O38" s="570"/>
      <c r="P38" s="570"/>
      <c r="Q38" s="570"/>
      <c r="R38" s="570"/>
      <c r="S38" s="570"/>
      <c r="T38" s="570"/>
      <c r="U38" s="571"/>
      <c r="V38" s="267" t="s">
        <v>243</v>
      </c>
      <c r="W38" s="572" t="str">
        <f>IF(S5="〇",VLOOKUP(B19,特別講習会,5,FALSE),"")</f>
        <v/>
      </c>
      <c r="X38" s="572"/>
      <c r="Y38" s="572"/>
      <c r="Z38" s="573" t="str">
        <f t="shared" ref="Z38:Z39" si="11">IF(W38="","",W38)</f>
        <v/>
      </c>
      <c r="AA38" s="574"/>
      <c r="AB38" s="504"/>
      <c r="AC38" s="505"/>
      <c r="AD38" s="505"/>
      <c r="AE38" s="505"/>
      <c r="AF38" s="505"/>
      <c r="AG38" s="505"/>
      <c r="AH38" s="505"/>
      <c r="AI38" s="505"/>
      <c r="AJ38" s="505"/>
      <c r="AK38" s="505"/>
      <c r="AL38" s="505"/>
      <c r="AM38" s="505"/>
      <c r="AN38" s="506"/>
      <c r="AO38" s="496"/>
      <c r="AP38" s="497"/>
      <c r="AQ38" s="497"/>
      <c r="AR38" s="573" t="str">
        <f t="shared" si="8"/>
        <v/>
      </c>
      <c r="AS38" s="574"/>
      <c r="AT38" s="90"/>
      <c r="AW38" s="442" t="s">
        <v>392</v>
      </c>
      <c r="AX38" s="442"/>
      <c r="AY38" s="442"/>
      <c r="AZ38" s="442"/>
      <c r="BA38" s="442" t="s">
        <v>393</v>
      </c>
      <c r="BB38" s="442"/>
      <c r="BC38" s="446"/>
      <c r="BD38" s="446"/>
    </row>
    <row r="39" spans="1:56" s="73" customFormat="1" ht="14.1" customHeight="1">
      <c r="A39" s="550"/>
      <c r="B39" s="551"/>
      <c r="C39" s="551"/>
      <c r="D39" s="551"/>
      <c r="E39" s="510"/>
      <c r="F39" s="511"/>
      <c r="G39" s="561"/>
      <c r="H39" s="562"/>
      <c r="I39" s="569"/>
      <c r="J39" s="561"/>
      <c r="K39" s="562"/>
      <c r="L39" s="269"/>
      <c r="M39" s="575"/>
      <c r="N39" s="576"/>
      <c r="O39" s="576"/>
      <c r="P39" s="576"/>
      <c r="Q39" s="576"/>
      <c r="R39" s="576"/>
      <c r="S39" s="576"/>
      <c r="T39" s="576"/>
      <c r="U39" s="577"/>
      <c r="V39" s="270"/>
      <c r="W39" s="501"/>
      <c r="X39" s="501"/>
      <c r="Y39" s="501"/>
      <c r="Z39" s="502" t="str">
        <f t="shared" si="11"/>
        <v/>
      </c>
      <c r="AA39" s="503"/>
      <c r="AB39" s="524"/>
      <c r="AC39" s="525"/>
      <c r="AD39" s="525"/>
      <c r="AE39" s="525"/>
      <c r="AF39" s="525"/>
      <c r="AG39" s="525"/>
      <c r="AH39" s="525"/>
      <c r="AI39" s="525"/>
      <c r="AJ39" s="525"/>
      <c r="AK39" s="525"/>
      <c r="AL39" s="525"/>
      <c r="AM39" s="525"/>
      <c r="AN39" s="526"/>
      <c r="AO39" s="514"/>
      <c r="AP39" s="501"/>
      <c r="AQ39" s="501"/>
      <c r="AR39" s="502" t="str">
        <f t="shared" si="8"/>
        <v/>
      </c>
      <c r="AS39" s="503"/>
      <c r="AT39" s="90"/>
      <c r="AW39" s="442" t="s">
        <v>394</v>
      </c>
      <c r="AX39" s="442"/>
      <c r="AY39" s="442"/>
      <c r="AZ39" s="442"/>
      <c r="BA39" s="442" t="s">
        <v>395</v>
      </c>
      <c r="BB39" s="442"/>
      <c r="BC39" s="443"/>
      <c r="BD39" s="446"/>
    </row>
    <row r="40" spans="1:56" s="73" customFormat="1" ht="14.1" customHeight="1">
      <c r="A40" s="92"/>
      <c r="B40" s="93"/>
      <c r="C40" s="93"/>
      <c r="D40" s="93"/>
      <c r="E40" s="93"/>
      <c r="F40" s="93"/>
      <c r="G40" s="93"/>
      <c r="H40" s="93"/>
      <c r="I40" s="93"/>
      <c r="J40" s="93"/>
      <c r="K40" s="93"/>
      <c r="L40" s="93"/>
      <c r="M40" s="94"/>
      <c r="N40" s="94"/>
      <c r="O40" s="94"/>
      <c r="P40" s="94"/>
      <c r="Q40" s="94"/>
      <c r="R40" s="94"/>
      <c r="S40" s="94"/>
      <c r="T40" s="94"/>
      <c r="U40" s="94"/>
      <c r="W40" s="95"/>
      <c r="X40" s="96"/>
      <c r="Y40" s="96"/>
      <c r="Z40" s="96"/>
      <c r="AA40" s="96"/>
      <c r="AB40" s="96"/>
      <c r="AC40" s="96"/>
      <c r="AD40" s="96"/>
      <c r="AE40" s="96"/>
      <c r="AF40" s="96"/>
      <c r="AG40" s="96"/>
      <c r="AH40" s="96"/>
      <c r="AI40" s="96"/>
      <c r="AJ40" s="96"/>
      <c r="AK40" s="96"/>
      <c r="AL40" s="96"/>
      <c r="AM40" s="96"/>
      <c r="AN40" s="96"/>
      <c r="AO40" s="97"/>
      <c r="AP40" s="97"/>
      <c r="AQ40" s="98"/>
      <c r="AR40" s="98"/>
      <c r="AS40" s="99"/>
      <c r="AT40" s="90"/>
      <c r="AW40" s="442" t="s">
        <v>396</v>
      </c>
      <c r="AX40" s="442"/>
      <c r="AY40" s="442"/>
      <c r="AZ40" s="442"/>
      <c r="BA40" s="442" t="s">
        <v>397</v>
      </c>
      <c r="BB40" s="442"/>
      <c r="BC40" s="443"/>
      <c r="BD40" s="446"/>
    </row>
    <row r="41" spans="1:56" s="73" customFormat="1" ht="14.1" customHeight="1">
      <c r="A41" s="100"/>
      <c r="B41" s="93"/>
      <c r="C41" s="93"/>
      <c r="D41" s="93"/>
      <c r="E41" s="93"/>
      <c r="F41" s="93"/>
      <c r="G41" s="93"/>
      <c r="H41" s="93"/>
      <c r="I41" s="93"/>
      <c r="J41" s="93"/>
      <c r="K41" s="93"/>
      <c r="L41" s="93"/>
      <c r="M41" s="93"/>
      <c r="N41" s="493" t="s">
        <v>250</v>
      </c>
      <c r="O41" s="493"/>
      <c r="P41" s="493"/>
      <c r="Q41" s="493"/>
      <c r="R41" s="493"/>
      <c r="S41" s="768">
        <f>AW2</f>
        <v>45627</v>
      </c>
      <c r="T41" s="768"/>
      <c r="U41" s="768"/>
      <c r="V41" s="768"/>
      <c r="W41" s="70"/>
      <c r="X41" s="492" t="s">
        <v>261</v>
      </c>
      <c r="Y41" s="492"/>
      <c r="Z41" s="492"/>
      <c r="AA41" s="492"/>
      <c r="AB41" s="492"/>
      <c r="AC41" s="492"/>
      <c r="AD41" s="492"/>
      <c r="AE41" s="492"/>
      <c r="AF41" s="492"/>
      <c r="AG41" s="492"/>
      <c r="AH41" s="492"/>
      <c r="AI41" s="492"/>
      <c r="AJ41" s="492"/>
      <c r="AK41" s="492"/>
      <c r="AL41" s="492"/>
      <c r="AM41" s="492"/>
      <c r="AN41" s="492"/>
      <c r="AO41" s="492"/>
      <c r="AP41" s="492"/>
      <c r="AQ41" s="101"/>
      <c r="AR41" s="101"/>
      <c r="AS41" s="102"/>
      <c r="AT41" s="103"/>
      <c r="AW41" s="442" t="s">
        <v>398</v>
      </c>
      <c r="AX41" s="442"/>
      <c r="AY41" s="442"/>
      <c r="AZ41" s="442"/>
      <c r="BA41" s="442" t="s">
        <v>399</v>
      </c>
      <c r="BB41" s="442"/>
      <c r="BC41" s="450"/>
      <c r="BD41" s="443"/>
    </row>
    <row r="42" spans="1:56" s="73" customFormat="1" ht="14.1" customHeight="1">
      <c r="A42" s="100"/>
      <c r="B42" s="93"/>
      <c r="C42" s="93"/>
      <c r="D42" s="93"/>
      <c r="E42" s="93"/>
      <c r="F42" s="93"/>
      <c r="G42" s="93"/>
      <c r="H42" s="93"/>
      <c r="I42" s="93"/>
      <c r="J42" s="93"/>
      <c r="K42" s="93"/>
      <c r="L42" s="93"/>
      <c r="M42" s="93"/>
      <c r="N42" s="271"/>
      <c r="O42" s="271"/>
      <c r="P42" s="271"/>
      <c r="Q42" s="272"/>
      <c r="R42" s="272"/>
      <c r="S42" s="769">
        <f>S41</f>
        <v>45627</v>
      </c>
      <c r="T42" s="769"/>
      <c r="U42" s="769"/>
      <c r="V42" s="769"/>
      <c r="W42" s="70"/>
      <c r="X42" s="104"/>
      <c r="Y42" s="104"/>
      <c r="Z42" s="104"/>
      <c r="AA42" s="104"/>
      <c r="AB42" s="104"/>
      <c r="AC42" s="104"/>
      <c r="AD42" s="104"/>
      <c r="AE42" s="104"/>
      <c r="AF42" s="104"/>
      <c r="AG42" s="104"/>
      <c r="AH42" s="104"/>
      <c r="AI42" s="104"/>
      <c r="AJ42" s="104"/>
      <c r="AK42" s="104"/>
      <c r="AL42" s="104"/>
      <c r="AM42" s="104"/>
      <c r="AN42" s="104"/>
      <c r="AO42" s="104"/>
      <c r="AP42" s="104"/>
      <c r="AQ42" s="70"/>
      <c r="AS42" s="105"/>
      <c r="AW42" s="442"/>
      <c r="AX42" s="451"/>
      <c r="AY42" s="442"/>
      <c r="AZ42" s="442"/>
      <c r="BA42" s="442" t="s">
        <v>400</v>
      </c>
      <c r="BB42" s="442"/>
      <c r="BC42" s="446"/>
      <c r="BD42" s="443"/>
    </row>
    <row r="43" spans="1:56" s="73" customFormat="1" ht="14.1" customHeight="1">
      <c r="A43" s="100"/>
      <c r="B43" s="93"/>
      <c r="C43" s="93"/>
      <c r="D43" s="93"/>
      <c r="E43" s="93"/>
      <c r="F43" s="93"/>
      <c r="G43" s="93"/>
      <c r="H43" s="93"/>
      <c r="I43" s="93"/>
      <c r="J43" s="93"/>
      <c r="K43" s="93"/>
      <c r="L43" s="93"/>
      <c r="M43" s="93"/>
      <c r="N43" s="93"/>
      <c r="O43" s="93"/>
      <c r="P43" s="93"/>
      <c r="Q43" s="70"/>
      <c r="R43" s="70"/>
      <c r="S43" s="106"/>
      <c r="T43" s="106"/>
      <c r="U43" s="106"/>
      <c r="V43" s="106"/>
      <c r="W43" s="70"/>
      <c r="X43" s="766" t="s">
        <v>258</v>
      </c>
      <c r="Y43" s="766"/>
      <c r="Z43" s="766"/>
      <c r="AA43" s="766"/>
      <c r="AB43" s="767" t="s">
        <v>256</v>
      </c>
      <c r="AC43" s="767"/>
      <c r="AD43" s="767"/>
      <c r="AE43" s="767"/>
      <c r="AF43" s="767"/>
      <c r="AG43" s="767"/>
      <c r="AH43" s="767"/>
      <c r="AI43" s="767"/>
      <c r="AJ43" s="767"/>
      <c r="AK43" s="767"/>
      <c r="AL43" s="767"/>
      <c r="AM43" s="767"/>
      <c r="AN43" s="767"/>
      <c r="AO43" s="767"/>
      <c r="AP43" s="767"/>
      <c r="AQ43" s="98" t="s">
        <v>129</v>
      </c>
      <c r="AR43" s="70"/>
      <c r="AS43" s="105"/>
      <c r="AW43" s="484" t="s">
        <v>438</v>
      </c>
      <c r="AX43" s="451"/>
      <c r="AY43" s="442"/>
      <c r="AZ43" s="442"/>
      <c r="BA43" s="442" t="s">
        <v>401</v>
      </c>
      <c r="BB43" s="442"/>
      <c r="BC43" s="446"/>
      <c r="BD43" s="450"/>
    </row>
    <row r="44" spans="1:56" s="73" customFormat="1" ht="14.1" customHeight="1">
      <c r="A44" s="107"/>
      <c r="B44" s="108"/>
      <c r="C44" s="108"/>
      <c r="D44" s="108"/>
      <c r="E44" s="108"/>
      <c r="F44" s="108"/>
      <c r="G44" s="108"/>
      <c r="H44" s="108"/>
      <c r="I44" s="109"/>
      <c r="J44" s="110"/>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110"/>
      <c r="AK44" s="110"/>
      <c r="AL44" s="110"/>
      <c r="AM44" s="110"/>
      <c r="AN44" s="110"/>
      <c r="AO44" s="110"/>
      <c r="AP44" s="110"/>
      <c r="AQ44" s="110"/>
      <c r="AR44" s="110"/>
      <c r="AS44" s="111"/>
      <c r="AW44" s="484" t="s">
        <v>439</v>
      </c>
      <c r="AX44" s="485"/>
      <c r="AY44" s="442"/>
      <c r="AZ44" s="442"/>
      <c r="BA44" s="442" t="s">
        <v>403</v>
      </c>
      <c r="BB44" s="442"/>
      <c r="BC44" s="446"/>
      <c r="BD44" s="446"/>
    </row>
    <row r="45" spans="1:56" s="73" customFormat="1" ht="14.1" customHeight="1">
      <c r="A45" s="278"/>
      <c r="B45" s="278"/>
      <c r="C45" s="278"/>
      <c r="D45" s="278"/>
      <c r="E45" s="278"/>
      <c r="F45" s="278"/>
      <c r="G45" s="278"/>
      <c r="H45" s="278"/>
      <c r="I45" s="279"/>
      <c r="J45" s="280"/>
      <c r="K45" s="112"/>
      <c r="L45" s="112"/>
      <c r="M45" s="112"/>
      <c r="N45" s="112"/>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2"/>
      <c r="AN45" s="112"/>
      <c r="AO45" s="112"/>
      <c r="AP45" s="112"/>
      <c r="AQ45" s="112"/>
      <c r="AR45" s="112"/>
      <c r="AS45" s="112"/>
      <c r="AW45" s="442"/>
      <c r="AX45" s="454"/>
      <c r="AY45" s="442"/>
      <c r="AZ45" s="442"/>
      <c r="BA45" s="442" t="s">
        <v>404</v>
      </c>
      <c r="BB45" s="442"/>
      <c r="BC45" s="446"/>
      <c r="BD45" s="446"/>
    </row>
    <row r="46" spans="1:56" s="73" customFormat="1" ht="14.1" customHeight="1">
      <c r="A46" s="543" t="s">
        <v>130</v>
      </c>
      <c r="B46" s="543"/>
      <c r="C46" s="543"/>
      <c r="D46" s="543"/>
      <c r="E46" s="543"/>
      <c r="F46" s="543"/>
      <c r="G46" s="543"/>
      <c r="H46" s="543"/>
      <c r="I46" s="543"/>
      <c r="J46" s="543"/>
      <c r="K46" s="112"/>
      <c r="L46" s="112"/>
      <c r="M46" s="112"/>
      <c r="N46" s="112"/>
      <c r="O46" s="375" t="s">
        <v>131</v>
      </c>
      <c r="P46" s="376"/>
      <c r="Q46" s="376"/>
      <c r="R46" s="376"/>
      <c r="S46" s="376"/>
      <c r="T46" s="376"/>
      <c r="U46" s="376"/>
      <c r="V46" s="376"/>
      <c r="W46" s="376"/>
      <c r="X46" s="376"/>
      <c r="Y46" s="376"/>
      <c r="Z46" s="376"/>
      <c r="AA46" s="376"/>
      <c r="AB46" s="376"/>
      <c r="AC46" s="376"/>
      <c r="AD46" s="376"/>
      <c r="AE46" s="376"/>
      <c r="AF46" s="376"/>
      <c r="AG46" s="376"/>
      <c r="AH46" s="376"/>
      <c r="AI46" s="376"/>
      <c r="AJ46" s="376"/>
      <c r="AK46" s="376"/>
      <c r="AL46" s="377"/>
      <c r="AM46" s="112"/>
      <c r="AN46" s="112"/>
      <c r="AO46" s="112"/>
      <c r="AP46" s="112"/>
      <c r="AQ46" s="112"/>
      <c r="AR46" s="112"/>
      <c r="AS46" s="112"/>
      <c r="AW46" s="446"/>
      <c r="AX46" s="452" t="s">
        <v>402</v>
      </c>
      <c r="AY46" s="455"/>
      <c r="AZ46" s="442"/>
      <c r="BA46" s="442" t="s">
        <v>405</v>
      </c>
      <c r="BB46" s="455"/>
      <c r="BC46" s="446"/>
      <c r="BD46" s="446"/>
    </row>
    <row r="47" spans="1:56" s="73" customFormat="1" ht="14.1" customHeight="1">
      <c r="A47" s="114" t="s">
        <v>132</v>
      </c>
      <c r="B47" s="112" t="s">
        <v>133</v>
      </c>
      <c r="C47" s="112"/>
      <c r="D47" s="112"/>
      <c r="E47" s="112"/>
      <c r="F47" s="112"/>
      <c r="G47" s="112" t="s">
        <v>134</v>
      </c>
      <c r="H47" s="112"/>
      <c r="I47" s="112"/>
      <c r="J47" s="112"/>
      <c r="K47" s="112"/>
      <c r="L47" s="112"/>
      <c r="M47" s="112"/>
      <c r="N47" s="112"/>
      <c r="O47" s="114" t="s">
        <v>135</v>
      </c>
      <c r="P47" s="112" t="s">
        <v>136</v>
      </c>
      <c r="Q47" s="112"/>
      <c r="R47" s="112" t="s">
        <v>137</v>
      </c>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W47" s="453" t="s">
        <v>402</v>
      </c>
      <c r="AX47" s="442"/>
      <c r="AY47" s="455"/>
      <c r="AZ47" s="442"/>
      <c r="BA47" s="442" t="s">
        <v>406</v>
      </c>
      <c r="BB47" s="455"/>
      <c r="BC47" s="446"/>
      <c r="BD47" s="446"/>
    </row>
    <row r="48" spans="1:56" s="73" customFormat="1" ht="14.1" customHeight="1">
      <c r="A48" s="114" t="s">
        <v>138</v>
      </c>
      <c r="B48" s="112" t="s">
        <v>89</v>
      </c>
      <c r="C48" s="112"/>
      <c r="D48" s="112"/>
      <c r="E48" s="112"/>
      <c r="F48" s="112"/>
      <c r="G48" s="112" t="s">
        <v>139</v>
      </c>
      <c r="H48" s="112"/>
      <c r="I48" s="112"/>
      <c r="J48" s="112"/>
      <c r="K48" s="112"/>
      <c r="L48" s="112"/>
      <c r="M48" s="112"/>
      <c r="N48" s="112"/>
      <c r="O48" s="112"/>
      <c r="P48" s="112"/>
      <c r="Q48" s="112"/>
      <c r="R48" s="112" t="s">
        <v>140</v>
      </c>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W48" s="453" t="s">
        <v>402</v>
      </c>
      <c r="AX48" s="442"/>
      <c r="AY48" s="455"/>
      <c r="AZ48" s="442"/>
      <c r="BA48" s="442" t="s">
        <v>407</v>
      </c>
      <c r="BB48" s="455"/>
      <c r="BC48" s="446"/>
      <c r="BD48" s="446"/>
    </row>
    <row r="49" spans="1:56" s="73" customFormat="1" ht="14.1" customHeight="1">
      <c r="A49" s="114" t="s">
        <v>141</v>
      </c>
      <c r="B49" s="112" t="s">
        <v>142</v>
      </c>
      <c r="C49" s="112"/>
      <c r="D49" s="112"/>
      <c r="E49" s="115"/>
      <c r="F49" s="115"/>
      <c r="G49" s="115" t="s">
        <v>143</v>
      </c>
      <c r="H49" s="115"/>
      <c r="I49" s="112"/>
      <c r="J49" s="112"/>
      <c r="K49" s="112"/>
      <c r="L49" s="112"/>
      <c r="M49" s="112"/>
      <c r="N49" s="112"/>
      <c r="O49" s="112"/>
      <c r="P49" s="112"/>
      <c r="Q49" s="112"/>
      <c r="R49" s="112" t="s">
        <v>144</v>
      </c>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W49" s="453" t="s">
        <v>402</v>
      </c>
      <c r="AX49" s="442"/>
      <c r="AY49" s="455"/>
      <c r="AZ49" s="442"/>
      <c r="BA49" s="442" t="s">
        <v>408</v>
      </c>
      <c r="BB49" s="455"/>
      <c r="BC49" s="446"/>
      <c r="BD49" s="446"/>
    </row>
    <row r="50" spans="1:56" s="73" customFormat="1" ht="14.1" customHeight="1">
      <c r="A50" s="114" t="s">
        <v>145</v>
      </c>
      <c r="B50" s="112" t="s">
        <v>146</v>
      </c>
      <c r="C50" s="112"/>
      <c r="D50" s="112"/>
      <c r="E50" s="115"/>
      <c r="F50" s="115"/>
      <c r="G50" s="112" t="s">
        <v>147</v>
      </c>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W50" s="453" t="s">
        <v>402</v>
      </c>
      <c r="AX50" s="442"/>
      <c r="AY50" s="455"/>
      <c r="AZ50" s="442" t="s">
        <v>409</v>
      </c>
      <c r="BA50" s="442"/>
      <c r="BB50" s="446"/>
      <c r="BC50" s="455"/>
      <c r="BD50" s="446"/>
    </row>
    <row r="51" spans="1:56" s="73" customFormat="1" ht="14.1" customHeight="1">
      <c r="A51" s="114" t="s">
        <v>148</v>
      </c>
      <c r="B51" s="112" t="s">
        <v>149</v>
      </c>
      <c r="C51" s="112"/>
      <c r="D51" s="112"/>
      <c r="E51" s="112"/>
      <c r="F51" s="112"/>
      <c r="G51" s="112" t="s">
        <v>150</v>
      </c>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W51" s="453" t="s">
        <v>402</v>
      </c>
      <c r="AX51" s="442"/>
      <c r="AY51" s="455"/>
      <c r="AZ51" s="442"/>
      <c r="BA51" s="442" t="s">
        <v>410</v>
      </c>
      <c r="BB51" s="456"/>
      <c r="BC51" s="455"/>
      <c r="BD51" s="446"/>
    </row>
    <row r="52" spans="1:56" s="73" customFormat="1" ht="14.1" customHeight="1">
      <c r="A52" s="114" t="s">
        <v>151</v>
      </c>
      <c r="B52" s="112" t="s">
        <v>152</v>
      </c>
      <c r="C52" s="112"/>
      <c r="D52" s="112"/>
      <c r="E52" s="112"/>
      <c r="F52" s="112"/>
      <c r="G52" s="112" t="s">
        <v>154</v>
      </c>
      <c r="H52" s="112"/>
      <c r="I52" s="116"/>
      <c r="J52" s="116"/>
      <c r="K52" s="116"/>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c r="AO52" s="112"/>
      <c r="AP52" s="112"/>
      <c r="AQ52" s="112"/>
      <c r="AR52" s="112"/>
      <c r="AS52" s="112"/>
      <c r="AW52" s="453" t="s">
        <v>402</v>
      </c>
      <c r="AX52" s="442"/>
      <c r="AY52" s="455"/>
      <c r="AZ52" s="442"/>
      <c r="BA52" s="442" t="s">
        <v>411</v>
      </c>
      <c r="BB52" s="443"/>
      <c r="BC52" s="455"/>
      <c r="BD52" s="446"/>
    </row>
    <row r="53" spans="1:56" s="73" customFormat="1" ht="14.1" customHeight="1">
      <c r="A53" s="112"/>
      <c r="B53" s="112"/>
      <c r="C53" s="112"/>
      <c r="D53" s="112"/>
      <c r="E53" s="112"/>
      <c r="F53" s="112"/>
      <c r="G53" s="112" t="s">
        <v>155</v>
      </c>
      <c r="H53" s="112"/>
      <c r="I53" s="117"/>
      <c r="J53" s="117"/>
      <c r="K53" s="117"/>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c r="AR53" s="112"/>
      <c r="AS53" s="112"/>
      <c r="AW53" s="442"/>
      <c r="AX53" s="442"/>
      <c r="AY53" s="455"/>
      <c r="AZ53" s="442"/>
      <c r="BA53" s="442" t="s">
        <v>412</v>
      </c>
      <c r="BB53" s="443"/>
      <c r="BC53" s="455"/>
      <c r="BD53" s="456"/>
    </row>
    <row r="54" spans="1:56" s="118" customFormat="1" ht="14.1" customHeight="1">
      <c r="A54" s="112"/>
      <c r="B54" s="112"/>
      <c r="C54" s="112"/>
      <c r="D54" s="112"/>
      <c r="E54" s="112"/>
      <c r="F54" s="112"/>
      <c r="G54" s="112" t="s">
        <v>153</v>
      </c>
      <c r="H54" s="112"/>
      <c r="I54" s="117"/>
      <c r="J54" s="117"/>
      <c r="K54" s="117"/>
      <c r="L54" s="116"/>
      <c r="M54" s="116"/>
      <c r="N54" s="116"/>
      <c r="O54" s="116"/>
      <c r="P54" s="116"/>
      <c r="Q54" s="116"/>
      <c r="R54" s="116"/>
      <c r="S54" s="116"/>
      <c r="T54" s="116"/>
      <c r="U54" s="116"/>
      <c r="V54" s="116"/>
      <c r="W54" s="116"/>
      <c r="X54" s="116"/>
      <c r="Y54" s="116"/>
      <c r="Z54" s="116"/>
      <c r="AA54" s="116"/>
      <c r="AB54" s="116"/>
      <c r="AC54" s="116"/>
      <c r="AD54" s="116"/>
      <c r="AE54" s="116"/>
      <c r="AF54" s="116"/>
      <c r="AG54" s="116"/>
      <c r="AH54" s="116"/>
      <c r="AI54" s="116"/>
      <c r="AJ54" s="116"/>
      <c r="AK54" s="116"/>
      <c r="AL54" s="116"/>
      <c r="AM54" s="116"/>
      <c r="AN54" s="116"/>
      <c r="AO54" s="116"/>
      <c r="AP54" s="116"/>
      <c r="AQ54" s="116"/>
      <c r="AR54" s="116"/>
      <c r="AS54" s="116"/>
      <c r="AW54" s="442"/>
      <c r="AX54" s="442"/>
      <c r="AY54" s="455"/>
      <c r="AZ54" s="442"/>
      <c r="BA54" s="442" t="s">
        <v>413</v>
      </c>
      <c r="BB54" s="443"/>
      <c r="BC54" s="455"/>
      <c r="BD54" s="443"/>
    </row>
    <row r="55" spans="1:56" ht="14.1" customHeight="1">
      <c r="A55" s="112"/>
      <c r="B55" s="112"/>
      <c r="C55" s="112"/>
      <c r="D55" s="112"/>
      <c r="E55" s="112"/>
      <c r="F55" s="112"/>
      <c r="G55" s="112" t="s">
        <v>167</v>
      </c>
      <c r="H55" s="112"/>
      <c r="I55" s="117"/>
      <c r="J55" s="117"/>
      <c r="K55" s="117"/>
      <c r="L55" s="117"/>
      <c r="M55" s="117"/>
      <c r="N55" s="117"/>
      <c r="O55" s="117"/>
      <c r="P55" s="117"/>
      <c r="Q55" s="117"/>
      <c r="R55" s="117"/>
      <c r="S55" s="117"/>
      <c r="T55" s="117"/>
      <c r="U55" s="117"/>
      <c r="V55" s="117"/>
      <c r="W55" s="117"/>
      <c r="X55" s="117"/>
      <c r="Y55" s="117"/>
      <c r="Z55" s="117"/>
      <c r="AA55" s="117"/>
      <c r="AB55" s="117"/>
      <c r="AC55" s="117"/>
      <c r="AD55" s="117"/>
      <c r="AE55" s="117"/>
      <c r="AF55" s="117"/>
      <c r="AG55" s="117"/>
      <c r="AH55" s="117"/>
      <c r="AI55" s="117"/>
      <c r="AJ55" s="117"/>
      <c r="AK55" s="117"/>
      <c r="AL55" s="117"/>
      <c r="AM55" s="117"/>
      <c r="AN55" s="117"/>
      <c r="AO55" s="117"/>
      <c r="AP55" s="117"/>
      <c r="AQ55" s="117"/>
      <c r="AR55" s="117"/>
      <c r="AS55" s="117"/>
      <c r="AW55" s="442"/>
      <c r="AX55" s="442"/>
      <c r="AY55" s="455"/>
      <c r="AZ55" s="442"/>
      <c r="BA55" s="442" t="s">
        <v>414</v>
      </c>
      <c r="BB55" s="443"/>
      <c r="BC55" s="455"/>
      <c r="BD55" s="443"/>
    </row>
    <row r="56" spans="1:56" ht="14.1" customHeight="1">
      <c r="AW56" s="442"/>
      <c r="AX56" s="455"/>
      <c r="AY56" s="442"/>
      <c r="AZ56" s="442"/>
      <c r="BA56" s="442" t="s">
        <v>415</v>
      </c>
      <c r="BB56" s="443"/>
      <c r="BC56" s="442"/>
      <c r="BD56" s="443"/>
    </row>
    <row r="57" spans="1:56" ht="14.1" customHeight="1">
      <c r="AW57" s="442"/>
      <c r="AX57" s="455"/>
      <c r="AY57" s="442"/>
      <c r="AZ57" s="442"/>
      <c r="BA57" s="442" t="s">
        <v>416</v>
      </c>
      <c r="BB57" s="443"/>
      <c r="BC57" s="442"/>
      <c r="BD57" s="443"/>
    </row>
    <row r="58" spans="1:56" ht="14.1" customHeight="1">
      <c r="AW58" s="442"/>
      <c r="AX58" s="442"/>
      <c r="AY58" s="442"/>
      <c r="AZ58" s="442"/>
      <c r="BA58" s="442" t="s">
        <v>417</v>
      </c>
      <c r="BB58" s="443"/>
      <c r="BC58" s="442"/>
      <c r="BD58" s="443"/>
    </row>
    <row r="59" spans="1:56" ht="14.1" customHeight="1">
      <c r="AW59" s="442"/>
      <c r="AX59" s="442"/>
      <c r="AY59" s="442"/>
      <c r="AZ59" s="442"/>
      <c r="BA59" s="442" t="s">
        <v>418</v>
      </c>
      <c r="BB59" s="443"/>
      <c r="BC59" s="442"/>
      <c r="BD59" s="443"/>
    </row>
    <row r="60" spans="1:56" ht="14.1" customHeight="1">
      <c r="AW60" s="455"/>
      <c r="AX60" s="442"/>
      <c r="AY60" s="442"/>
      <c r="AZ60" s="442"/>
      <c r="BA60" s="442" t="s">
        <v>419</v>
      </c>
      <c r="BB60" s="443"/>
      <c r="BC60" s="442"/>
      <c r="BD60" s="443"/>
    </row>
    <row r="61" spans="1:56" ht="14.1" customHeight="1">
      <c r="AW61" s="455"/>
      <c r="AX61" s="442"/>
      <c r="AY61" s="442"/>
      <c r="AZ61" s="442"/>
      <c r="BA61" s="442" t="s">
        <v>420</v>
      </c>
      <c r="BB61" s="443"/>
      <c r="BC61" s="442"/>
      <c r="BD61" s="443"/>
    </row>
    <row r="62" spans="1:56" ht="14.1" customHeight="1">
      <c r="AW62" s="442"/>
      <c r="AX62" s="442"/>
      <c r="AY62" s="442"/>
      <c r="AZ62" s="442" t="s">
        <v>421</v>
      </c>
      <c r="BA62" s="442"/>
      <c r="BB62" s="443"/>
      <c r="BC62" s="442"/>
      <c r="BD62" s="443"/>
    </row>
    <row r="63" spans="1:56" ht="14.1" customHeight="1">
      <c r="AW63" s="442"/>
      <c r="AX63" s="442"/>
      <c r="AY63" s="442"/>
      <c r="AZ63" s="442"/>
      <c r="BA63" s="442" t="s">
        <v>422</v>
      </c>
      <c r="BB63" s="443"/>
      <c r="BC63" s="442"/>
      <c r="BD63" s="443"/>
    </row>
    <row r="64" spans="1:56" ht="14.1" customHeight="1">
      <c r="AW64" s="442"/>
      <c r="AX64" s="442"/>
      <c r="AY64" s="442"/>
      <c r="AZ64" s="442"/>
      <c r="BA64" s="442" t="s">
        <v>423</v>
      </c>
      <c r="BB64" s="443"/>
      <c r="BC64" s="442"/>
      <c r="BD64" s="443"/>
    </row>
    <row r="65" spans="49:56" ht="14.1" customHeight="1">
      <c r="AW65" s="442"/>
      <c r="AX65" s="442"/>
      <c r="AY65" s="442"/>
      <c r="AZ65" s="442"/>
      <c r="BA65" s="442" t="s">
        <v>424</v>
      </c>
      <c r="BB65" s="443"/>
      <c r="BC65" s="442"/>
      <c r="BD65" s="443"/>
    </row>
    <row r="66" spans="49:56" ht="14.1" customHeight="1">
      <c r="AW66" s="442"/>
      <c r="AX66" s="442"/>
      <c r="AY66" s="442"/>
      <c r="AZ66" s="442"/>
      <c r="BA66" s="442" t="s">
        <v>425</v>
      </c>
      <c r="BB66" s="443"/>
      <c r="BC66" s="442"/>
      <c r="BD66" s="443"/>
    </row>
    <row r="67" spans="49:56" ht="14.1" customHeight="1">
      <c r="AW67" s="442"/>
      <c r="AX67" s="442"/>
      <c r="AY67" s="442"/>
      <c r="AZ67" s="442"/>
      <c r="BA67" s="442" t="s">
        <v>426</v>
      </c>
      <c r="BB67" s="443"/>
      <c r="BC67" s="442"/>
      <c r="BD67" s="443"/>
    </row>
    <row r="68" spans="49:56" ht="14.1" customHeight="1">
      <c r="AW68" s="442"/>
      <c r="AX68" s="442"/>
      <c r="AY68" s="442"/>
      <c r="AZ68" s="442"/>
      <c r="BA68" s="442" t="s">
        <v>427</v>
      </c>
      <c r="BB68" s="443"/>
      <c r="BC68" s="442"/>
      <c r="BD68" s="443"/>
    </row>
    <row r="69" spans="49:56" ht="14.1" customHeight="1">
      <c r="AW69" s="442"/>
      <c r="AX69" s="442"/>
      <c r="AY69" s="442"/>
      <c r="AZ69" s="442"/>
      <c r="BA69" s="442" t="s">
        <v>428</v>
      </c>
      <c r="BB69" s="443"/>
      <c r="BC69" s="442"/>
      <c r="BD69" s="443"/>
    </row>
    <row r="70" spans="49:56" ht="14.1" customHeight="1">
      <c r="AW70" s="442"/>
      <c r="AX70" s="442"/>
      <c r="AY70" s="442"/>
      <c r="AZ70" s="442"/>
      <c r="BA70" s="442" t="s">
        <v>429</v>
      </c>
      <c r="BB70" s="443"/>
      <c r="BC70" s="442"/>
      <c r="BD70" s="443"/>
    </row>
    <row r="71" spans="49:56" ht="14.1" customHeight="1">
      <c r="AW71" s="442"/>
      <c r="AX71" s="442"/>
      <c r="AY71" s="442"/>
      <c r="AZ71" s="442"/>
      <c r="BA71" s="442"/>
      <c r="BB71" s="442"/>
      <c r="BC71" s="443"/>
      <c r="BD71" s="443"/>
    </row>
    <row r="72" spans="49:56" ht="14.1" customHeight="1">
      <c r="AW72" s="442"/>
      <c r="AX72" s="442"/>
      <c r="AY72" s="442"/>
      <c r="AZ72" s="442"/>
      <c r="BA72" s="442"/>
      <c r="BB72" s="442"/>
      <c r="BC72" s="443"/>
      <c r="BD72" s="443"/>
    </row>
    <row r="73" spans="49:56" ht="14.1" customHeight="1">
      <c r="AW73" s="442"/>
      <c r="AX73" s="442"/>
      <c r="AY73" s="442"/>
      <c r="AZ73" s="442"/>
      <c r="BA73" s="442"/>
      <c r="BB73" s="442"/>
      <c r="BC73" s="443"/>
      <c r="BD73" s="443"/>
    </row>
    <row r="74" spans="49:56" ht="14.1" customHeight="1">
      <c r="AW74" s="442"/>
      <c r="AX74" s="442"/>
      <c r="AY74" s="442"/>
      <c r="AZ74" s="442"/>
      <c r="BA74" s="442"/>
      <c r="BB74" s="442"/>
      <c r="BC74" s="443"/>
      <c r="BD74" s="443"/>
    </row>
    <row r="75" spans="49:56" ht="14.1" customHeight="1">
      <c r="AW75" s="442"/>
      <c r="AX75" s="442"/>
      <c r="AY75" s="442"/>
      <c r="AZ75" s="442"/>
      <c r="BA75" s="442"/>
      <c r="BB75" s="442"/>
      <c r="BC75" s="443"/>
      <c r="BD75" s="443"/>
    </row>
    <row r="76" spans="49:56" ht="14.1" customHeight="1">
      <c r="AW76" s="442"/>
      <c r="AX76" s="442"/>
      <c r="AY76" s="442"/>
      <c r="AZ76" s="442"/>
      <c r="BA76" s="442"/>
      <c r="BB76" s="442"/>
      <c r="BC76" s="443"/>
      <c r="BD76" s="443"/>
    </row>
    <row r="77" spans="49:56" ht="14.1" customHeight="1">
      <c r="AW77" s="442"/>
      <c r="AX77" s="442"/>
      <c r="AY77" s="442"/>
      <c r="AZ77" s="442"/>
      <c r="BA77" s="442"/>
      <c r="BB77" s="442"/>
      <c r="BC77" s="443"/>
      <c r="BD77" s="443"/>
    </row>
    <row r="78" spans="49:56" ht="14.1" customHeight="1">
      <c r="AW78" s="442"/>
      <c r="AX78" s="442"/>
      <c r="AY78" s="442"/>
      <c r="AZ78" s="442"/>
      <c r="BA78" s="442"/>
      <c r="BB78" s="442"/>
      <c r="BC78" s="443"/>
      <c r="BD78" s="443"/>
    </row>
    <row r="79" spans="49:56" ht="14.1" customHeight="1">
      <c r="AW79" s="442"/>
      <c r="AX79" s="442"/>
      <c r="AY79" s="442"/>
      <c r="AZ79" s="442"/>
      <c r="BA79" s="442"/>
      <c r="BB79" s="442"/>
      <c r="BC79" s="443"/>
      <c r="BD79" s="443"/>
    </row>
    <row r="80" spans="49:56" ht="14.1" customHeight="1">
      <c r="AW80" s="442"/>
      <c r="AX80" s="442"/>
      <c r="AY80" s="442"/>
      <c r="AZ80" s="442"/>
      <c r="BA80" s="442"/>
      <c r="BB80" s="442"/>
      <c r="BC80" s="443"/>
      <c r="BD80" s="443"/>
    </row>
    <row r="81" spans="49:56" ht="14.1" customHeight="1">
      <c r="AW81" s="442"/>
      <c r="AX81" s="442"/>
      <c r="AY81" s="442"/>
      <c r="AZ81" s="442"/>
      <c r="BA81" s="442"/>
      <c r="BB81" s="442"/>
      <c r="BC81" s="443"/>
      <c r="BD81" s="443"/>
    </row>
    <row r="82" spans="49:56" ht="14.1" customHeight="1">
      <c r="AW82" s="442"/>
      <c r="AX82" s="442"/>
      <c r="AY82" s="442"/>
      <c r="AZ82" s="442"/>
      <c r="BA82" s="442"/>
      <c r="BB82" s="442"/>
      <c r="BC82" s="443"/>
      <c r="BD82" s="443"/>
    </row>
    <row r="83" spans="49:56" ht="14.1" customHeight="1">
      <c r="AW83" s="442"/>
      <c r="AX83" s="442"/>
      <c r="AY83" s="442"/>
      <c r="AZ83" s="442"/>
      <c r="BA83" s="442"/>
      <c r="BB83" s="442"/>
      <c r="BC83" s="443"/>
      <c r="BD83" s="443"/>
    </row>
    <row r="84" spans="49:56" ht="14.1" customHeight="1">
      <c r="AW84" s="442"/>
      <c r="AX84" s="442"/>
      <c r="AY84" s="442"/>
      <c r="AZ84" s="442"/>
      <c r="BA84" s="442"/>
      <c r="BB84" s="442"/>
      <c r="BC84" s="443"/>
      <c r="BD84" s="443"/>
    </row>
    <row r="85" spans="49:56" ht="14.1" customHeight="1">
      <c r="AW85" s="442"/>
      <c r="AX85" s="442"/>
      <c r="AY85" s="442"/>
      <c r="AZ85" s="442"/>
      <c r="BA85" s="442"/>
      <c r="BB85" s="443"/>
      <c r="BC85" s="443"/>
      <c r="BD85" s="443"/>
    </row>
    <row r="86" spans="49:56" ht="14.1" customHeight="1">
      <c r="AW86" s="442"/>
      <c r="AX86" s="442"/>
      <c r="AY86" s="442"/>
      <c r="AZ86" s="442"/>
      <c r="BA86" s="442"/>
      <c r="BB86" s="443"/>
      <c r="BC86" s="443"/>
      <c r="BD86" s="443"/>
    </row>
    <row r="87" spans="49:56" ht="14.1" customHeight="1">
      <c r="AW87" s="442"/>
      <c r="AX87" s="442"/>
      <c r="AY87" s="442"/>
      <c r="AZ87" s="442"/>
      <c r="BA87" s="442"/>
      <c r="BB87" s="443"/>
      <c r="BC87" s="443"/>
      <c r="BD87" s="443"/>
    </row>
    <row r="88" spans="49:56" ht="14.1" customHeight="1">
      <c r="AW88" s="442"/>
      <c r="AX88" s="442"/>
      <c r="AY88" s="442"/>
      <c r="AZ88" s="442"/>
      <c r="BA88" s="442"/>
      <c r="BB88" s="443"/>
      <c r="BC88" s="443"/>
      <c r="BD88" s="443"/>
    </row>
    <row r="89" spans="49:56" ht="14.1" customHeight="1">
      <c r="AW89" s="442"/>
      <c r="AX89" s="442"/>
      <c r="AY89" s="442"/>
      <c r="AZ89" s="442"/>
      <c r="BA89" s="442"/>
      <c r="BB89" s="443"/>
      <c r="BC89" s="443"/>
      <c r="BD89" s="443"/>
    </row>
    <row r="90" spans="49:56" ht="14.1" customHeight="1">
      <c r="AW90" s="442"/>
      <c r="AX90" s="442"/>
      <c r="AY90" s="442"/>
      <c r="AZ90" s="442"/>
      <c r="BA90" s="442"/>
      <c r="BB90" s="443"/>
      <c r="BC90" s="443"/>
      <c r="BD90" s="443"/>
    </row>
    <row r="91" spans="49:56" ht="14.1" customHeight="1">
      <c r="AW91" s="442"/>
    </row>
    <row r="92" spans="49:56" ht="14.1" customHeight="1">
      <c r="AW92" s="442"/>
    </row>
    <row r="93" spans="49:56" ht="14.1" customHeight="1">
      <c r="AW93" s="442"/>
    </row>
    <row r="94" spans="49:56" ht="14.1" customHeight="1">
      <c r="AW94" s="442"/>
    </row>
  </sheetData>
  <sheetProtection password="9A13" sheet="1" scenarios="1"/>
  <protectedRanges>
    <protectedRange sqref="A5:F16" name="範囲1"/>
  </protectedRanges>
  <mergeCells count="204">
    <mergeCell ref="AR37:AS37"/>
    <mergeCell ref="AR38:AS38"/>
    <mergeCell ref="AR39:AS39"/>
    <mergeCell ref="G14:G15"/>
    <mergeCell ref="H14:J15"/>
    <mergeCell ref="F19:G19"/>
    <mergeCell ref="X43:AA43"/>
    <mergeCell ref="AB43:AP43"/>
    <mergeCell ref="AB38:AN38"/>
    <mergeCell ref="AB28:AS28"/>
    <mergeCell ref="AB29:AN29"/>
    <mergeCell ref="AO29:AS29"/>
    <mergeCell ref="AB34:AN34"/>
    <mergeCell ref="AB35:AN35"/>
    <mergeCell ref="V29:X29"/>
    <mergeCell ref="Y29:AA29"/>
    <mergeCell ref="S41:V41"/>
    <mergeCell ref="S42:V42"/>
    <mergeCell ref="Y30:AA33"/>
    <mergeCell ref="AR30:AS30"/>
    <mergeCell ref="AR31:AS31"/>
    <mergeCell ref="AR32:AS32"/>
    <mergeCell ref="AR35:AS35"/>
    <mergeCell ref="AR36:AS36"/>
    <mergeCell ref="AL1:AS1"/>
    <mergeCell ref="P5:R5"/>
    <mergeCell ref="T5:W5"/>
    <mergeCell ref="AR5:AS5"/>
    <mergeCell ref="AO7:AS8"/>
    <mergeCell ref="S8:V8"/>
    <mergeCell ref="AD8:AE8"/>
    <mergeCell ref="K14:V15"/>
    <mergeCell ref="K12:AM13"/>
    <mergeCell ref="W14:Y15"/>
    <mergeCell ref="Z14:AF15"/>
    <mergeCell ref="AH14:AL15"/>
    <mergeCell ref="AG14:AG15"/>
    <mergeCell ref="AM14:AM15"/>
    <mergeCell ref="L1:AC2"/>
    <mergeCell ref="AK9:AL10"/>
    <mergeCell ref="W9:AI10"/>
    <mergeCell ref="AI11:AL11"/>
    <mergeCell ref="M5:N5"/>
    <mergeCell ref="S7:V7"/>
    <mergeCell ref="W7:AC8"/>
    <mergeCell ref="AD7:AE7"/>
    <mergeCell ref="S9:V11"/>
    <mergeCell ref="AO9:AP10"/>
    <mergeCell ref="AR9:AS10"/>
    <mergeCell ref="AD5:AE5"/>
    <mergeCell ref="AQ9:AQ10"/>
    <mergeCell ref="AG5:AH5"/>
    <mergeCell ref="AJ5:AK5"/>
    <mergeCell ref="AA5:AB5"/>
    <mergeCell ref="AO5:AQ5"/>
    <mergeCell ref="K10:N11"/>
    <mergeCell ref="O10:R11"/>
    <mergeCell ref="K9:N9"/>
    <mergeCell ref="O9:R9"/>
    <mergeCell ref="K7:R8"/>
    <mergeCell ref="Z11:AF11"/>
    <mergeCell ref="AJ7:AM8"/>
    <mergeCell ref="AM9:AM10"/>
    <mergeCell ref="AJ9:AJ10"/>
    <mergeCell ref="AF7:AI8"/>
    <mergeCell ref="AR34:AS34"/>
    <mergeCell ref="S23:U23"/>
    <mergeCell ref="X23:Z23"/>
    <mergeCell ref="S18:W18"/>
    <mergeCell ref="X18:AB18"/>
    <mergeCell ref="V19:W19"/>
    <mergeCell ref="AA19:AB19"/>
    <mergeCell ref="V20:W20"/>
    <mergeCell ref="AA20:AB20"/>
    <mergeCell ref="V22:W22"/>
    <mergeCell ref="AA22:AB22"/>
    <mergeCell ref="V23:W23"/>
    <mergeCell ref="AA23:AB23"/>
    <mergeCell ref="S21:U21"/>
    <mergeCell ref="V21:W21"/>
    <mergeCell ref="X21:Z21"/>
    <mergeCell ref="AR33:AS33"/>
    <mergeCell ref="AR22:AS22"/>
    <mergeCell ref="AR25:AS25"/>
    <mergeCell ref="AC17:AQ18"/>
    <mergeCell ref="V34:X34"/>
    <mergeCell ref="Y34:AA34"/>
    <mergeCell ref="AC22:AQ22"/>
    <mergeCell ref="AC23:AQ23"/>
    <mergeCell ref="G7:J8"/>
    <mergeCell ref="G12:J13"/>
    <mergeCell ref="B17:G18"/>
    <mergeCell ref="S19:U19"/>
    <mergeCell ref="F20:G20"/>
    <mergeCell ref="F22:G22"/>
    <mergeCell ref="B23:E23"/>
    <mergeCell ref="F23:G23"/>
    <mergeCell ref="B7:D13"/>
    <mergeCell ref="G10:J11"/>
    <mergeCell ref="G9:J9"/>
    <mergeCell ref="N17:Q18"/>
    <mergeCell ref="R17:R25"/>
    <mergeCell ref="S20:U20"/>
    <mergeCell ref="S22:U22"/>
    <mergeCell ref="AC24:AQ24"/>
    <mergeCell ref="AH25:AI25"/>
    <mergeCell ref="AJ25:AQ25"/>
    <mergeCell ref="AD25:AE25"/>
    <mergeCell ref="AR21:AS21"/>
    <mergeCell ref="B24:E24"/>
    <mergeCell ref="F24:G24"/>
    <mergeCell ref="H22:M22"/>
    <mergeCell ref="H23:M23"/>
    <mergeCell ref="B21:E21"/>
    <mergeCell ref="F21:G21"/>
    <mergeCell ref="H21:M21"/>
    <mergeCell ref="N21:Q21"/>
    <mergeCell ref="B22:E22"/>
    <mergeCell ref="N22:Q22"/>
    <mergeCell ref="AA21:AB21"/>
    <mergeCell ref="X22:Z22"/>
    <mergeCell ref="A17:A25"/>
    <mergeCell ref="B20:E20"/>
    <mergeCell ref="N20:Q20"/>
    <mergeCell ref="N23:Q23"/>
    <mergeCell ref="N25:Q25"/>
    <mergeCell ref="N24:Q24"/>
    <mergeCell ref="V24:W24"/>
    <mergeCell ref="AA24:AB24"/>
    <mergeCell ref="H24:M24"/>
    <mergeCell ref="H25:M25"/>
    <mergeCell ref="H19:M19"/>
    <mergeCell ref="H17:M18"/>
    <mergeCell ref="S17:AB17"/>
    <mergeCell ref="H20:M20"/>
    <mergeCell ref="B19:E19"/>
    <mergeCell ref="N19:Q19"/>
    <mergeCell ref="X19:Z19"/>
    <mergeCell ref="X20:Z20"/>
    <mergeCell ref="A46:J46"/>
    <mergeCell ref="F25:G25"/>
    <mergeCell ref="S24:U24"/>
    <mergeCell ref="X24:Z24"/>
    <mergeCell ref="S25:AB25"/>
    <mergeCell ref="A34:D36"/>
    <mergeCell ref="A30:H33"/>
    <mergeCell ref="A37:H37"/>
    <mergeCell ref="A38:D39"/>
    <mergeCell ref="G38:H39"/>
    <mergeCell ref="I37:K39"/>
    <mergeCell ref="M38:U38"/>
    <mergeCell ref="W38:Y38"/>
    <mergeCell ref="Z38:AA38"/>
    <mergeCell ref="M39:U39"/>
    <mergeCell ref="Y35:AA36"/>
    <mergeCell ref="M37:U37"/>
    <mergeCell ref="I30:K36"/>
    <mergeCell ref="M36:U36"/>
    <mergeCell ref="W35:W36"/>
    <mergeCell ref="G34:H36"/>
    <mergeCell ref="V30:X33"/>
    <mergeCell ref="A28:H29"/>
    <mergeCell ref="A27:H27"/>
    <mergeCell ref="E38:F39"/>
    <mergeCell ref="E34:F36"/>
    <mergeCell ref="AO39:AQ39"/>
    <mergeCell ref="AB30:AN30"/>
    <mergeCell ref="AB31:AN31"/>
    <mergeCell ref="AB32:AN32"/>
    <mergeCell ref="AB33:AN33"/>
    <mergeCell ref="AB36:AN36"/>
    <mergeCell ref="AR17:AS17"/>
    <mergeCell ref="AR19:AS19"/>
    <mergeCell ref="AR20:AS20"/>
    <mergeCell ref="AB39:AN39"/>
    <mergeCell ref="AR18:AS18"/>
    <mergeCell ref="AR24:AS24"/>
    <mergeCell ref="AR23:AS23"/>
    <mergeCell ref="AC21:AQ21"/>
    <mergeCell ref="I27:AS27"/>
    <mergeCell ref="I29:L29"/>
    <mergeCell ref="M29:U29"/>
    <mergeCell ref="I28:U28"/>
    <mergeCell ref="V28:AA28"/>
    <mergeCell ref="B25:E25"/>
    <mergeCell ref="AC19:AQ19"/>
    <mergeCell ref="AC20:AQ20"/>
    <mergeCell ref="X41:AP41"/>
    <mergeCell ref="N41:R41"/>
    <mergeCell ref="AO30:AQ30"/>
    <mergeCell ref="AO31:AQ31"/>
    <mergeCell ref="AO32:AQ32"/>
    <mergeCell ref="AO33:AQ33"/>
    <mergeCell ref="AO34:AQ34"/>
    <mergeCell ref="AO35:AQ35"/>
    <mergeCell ref="AO36:AQ36"/>
    <mergeCell ref="AO37:AQ37"/>
    <mergeCell ref="AO38:AQ38"/>
    <mergeCell ref="W37:Y37"/>
    <mergeCell ref="Z37:AA37"/>
    <mergeCell ref="W39:Y39"/>
    <mergeCell ref="Z39:AA39"/>
    <mergeCell ref="AB37:AN37"/>
    <mergeCell ref="X35:X36"/>
  </mergeCells>
  <phoneticPr fontId="2"/>
  <conditionalFormatting sqref="E34">
    <cfRule type="cellIs" dxfId="5" priority="1" operator="lessThan">
      <formula>192</formula>
    </cfRule>
    <cfRule type="cellIs" dxfId="4" priority="2" operator="greaterThan">
      <formula>$E$34</formula>
    </cfRule>
  </conditionalFormatting>
  <conditionalFormatting sqref="E38">
    <cfRule type="cellIs" dxfId="3" priority="8" operator="lessThan">
      <formula>11</formula>
    </cfRule>
  </conditionalFormatting>
  <dataValidations count="29">
    <dataValidation type="list" allowBlank="1" showInputMessage="1" showErrorMessage="1" sqref="U131081:V131083 U65545:V65547 JQ65545:JR65547 TM65545:TN65547 JQ131081:JR131083 TM131081:TN131083 JQ196617:JR196619 TM196617:TN196619 JQ262153:JR262155 TM262153:TN262155 JQ327689:JR327691 TM327689:TN327691 JQ393225:JR393227 TM393225:TN393227 JQ458761:JR458763 TM458761:TN458763 JQ524297:JR524299 TM524297:TN524299 JQ589833:JR589835 TM589833:TN589835 JQ655369:JR655371 TM655369:TN655371 JQ720905:JR720907 TM720905:TN720907 JQ786441:JR786443 TM786441:TN786443 JQ851977:JR851979 TM851977:TN851979 JQ917513:JR917515 TM917513:TN917515 JQ983049:JR983051 TM983049:TN983051 U983049:V983051 U917513:V917515 U851977:V851979 U786441:V786443 U720905:V720907 U655369:V655371 U589833:V589835 U524297:V524299 U458761:V458763 U393225:V393227 U327689:V327691 U262153:V262155 U196617:V196619" xr:uid="{00000000-0002-0000-0000-000000000000}">
      <formula1>"昭和,平成"</formula1>
    </dataValidation>
    <dataValidation type="whole" imeMode="off" allowBlank="1" showInputMessage="1" showErrorMessage="1" sqref="S65555:S65561 JO65555:JO65561 TK65555:TK65561 S131091:S131097 JO131091:JO131097 TK131091:TK131097 S196627:S196633 JO196627:JO196633 TK196627:TK196633 S262163:S262169 JO262163:JO262169 TK262163:TK262169 S327699:S327705 JO327699:JO327705 TK327699:TK327705 S393235:S393241 JO393235:JO393241 TK393235:TK393241 S458771:S458777 JO458771:JO458777 TK458771:TK458777 S524307:S524313 JO524307:JO524313 TK524307:TK524313 S589843:S589849 JO589843:JO589849 TK589843:TK589849 S655379:S655385 JO655379:JO655385 TK655379:TK655385 S720915:S720921 JO720915:JO720921 TK720915:TK720921 S786451:S786457 JO786451:JO786457 TK786451:TK786457 S851987:S851993 JO851987:JO851993 TK851987:TK851993 S917523:S917529 JO917523:JO917529 TK917523:TK917529 S983059:S983065 JO983059:JO983065 TK983059:TK983065 X65555:X65561 JT65555:JT65561 TP65555:TP65561 X131091:X131097 JT131091:JT131097 TP131091:TP131097 X196627:X196633 JT196627:JT196633 TP196627:TP196633 X262163:X262169 JT262163:JT262169 TP262163:TP262169 X327699:X327705 JT327699:JT327705 TP327699:TP327705 X393235:X393241 JT393235:JT393241 TP393235:TP393241 X458771:X458777 JT458771:JT458777 TP458771:TP458777 X524307:X524313 JT524307:JT524313 TP524307:TP524313 X589843:X589849 JT589843:JT589849 TP589843:TP589849 X655379:X655385 JT655379:JT655385 TP655379:TP655385 X720915:X720921 JT720915:JT720921 TP720915:TP720921 X786451:X786457 JT786451:JT786457 TP786451:TP786457 X851987:X851993 JT851987:JT851993 TP851987:TP851993 X917523:X917529 JT917523:JT917529 TP917523:TP917529 X983059:X983065 JT983059:JT983065 TP983059:TP983065 KL30:KL40 UH30:UH40 AP65567:AP65574 KL65567:KL65574 UH65567:UH65574 AP131103:AP131110 KL131103:KL131110 UH131103:UH131110 AP196639:AP196646 KL196639:KL196646 UH196639:UH196646 AP262175:AP262182 KL262175:KL262182 UH262175:UH262182 AP327711:AP327718 KL327711:KL327718 UH327711:UH327718 AP393247:AP393254 KL393247:KL393254 UH393247:UH393254 AP458783:AP458790 KL458783:KL458790 UH458783:UH458790 AP524319:AP524326 KL524319:KL524326 UH524319:UH524326 AP589855:AP589862 KL589855:KL589862 UH589855:UH589862 AP655391:AP655398 KL655391:KL655398 UH655391:UH655398 AP720927:AP720934 KL720927:KL720934 UH720927:UH720934 AP786463:AP786470 KL786463:KL786470 UH786463:UH786470 AP851999:AP852006 KL851999:KL852006 UH851999:UH852006 AP917535:AP917542 KL917535:KL917542 UH917535:UH917542 AP983071:AP983078 KL983071:KL983078 UH983071:UH983078 JT20:JT24 TK20:TK24 JO20:JO24 TP20:TP24" xr:uid="{00000000-0002-0000-0000-000001000000}">
      <formula1>1</formula1>
      <formula2>64</formula2>
    </dataValidation>
    <dataValidation type="whole" imeMode="off" allowBlank="1" showInputMessage="1" showErrorMessage="1" sqref="Z65555:Z65561 JV65555:JV65561 TR65555:TR65561 Z131091:Z131097 JV131091:JV131097 TR131091:TR131097 Z196627:Z196633 JV196627:JV196633 TR196627:TR196633 Z262163:Z262169 JV262163:JV262169 TR262163:TR262169 Z327699:Z327705 JV327699:JV327705 TR327699:TR327705 Z393235:Z393241 JV393235:JV393241 TR393235:TR393241 Z458771:Z458777 JV458771:JV458777 TR458771:TR458777 Z524307:Z524313 JV524307:JV524313 TR524307:TR524313 Z589843:Z589849 JV589843:JV589849 TR589843:TR589849 Z655379:Z655385 JV655379:JV655385 TR655379:TR655385 Z720915:Z720921 JV720915:JV720921 TR720915:TR720921 Z786451:Z786457 JV786451:JV786457 TR786451:TR786457 Z851987:Z851993 JV851987:JV851993 TR851987:TR851993 Z917523:Z917529 JV917523:JV917529 TR917523:TR917529 Z983059:Z983065 JV983059:JV983065 TR983059:TR983065 U65555:U65561 JQ65555:JQ65561 TM65555:TM65561 U131091:U131097 JQ131091:JQ131097 TM131091:TM131097 U196627:U196633 JQ196627:JQ196633 TM196627:TM196633 U262163:U262169 JQ262163:JQ262169 TM262163:TM262169 U327699:U327705 JQ327699:JQ327705 TM327699:TM327705 U393235:U393241 JQ393235:JQ393241 TM393235:TM393241 U458771:U458777 JQ458771:JQ458777 TM458771:TM458777 U524307:U524313 JQ524307:JQ524313 TM524307:TM524313 U589843:U589849 JQ589843:JQ589849 TM589843:TM589849 U655379:U655385 JQ655379:JQ655385 TM655379:TM655385 U720915:U720921 JQ720915:JQ720921 TM720915:TM720921 U786451:U786457 JQ786451:JQ786457 TM786451:TM786457 U851987:U851993 JQ851987:JQ851993 TM851987:TM851993 U917523:U917529 JQ917523:JQ917529 TM917523:TM917529 U983059:U983065 JQ983059:JQ983065 TM983059:TM983065 KN30:KN40 UJ30:UJ40 AR65567:AR65574 KN65567:KN65574 UJ65567:UJ65574 AR131103:AR131110 KN131103:KN131110 UJ131103:UJ131110 AR196639:AR196646 KN196639:KN196646 UJ196639:UJ196646 AR262175:AR262182 KN262175:KN262182 UJ262175:UJ262182 AR327711:AR327718 KN327711:KN327718 UJ327711:UJ327718 AR393247:AR393254 KN393247:KN393254 UJ393247:UJ393254 AR458783:AR458790 KN458783:KN458790 UJ458783:UJ458790 AR524319:AR524326 KN524319:KN524326 UJ524319:UJ524326 AR589855:AR589862 KN589855:KN589862 UJ589855:UJ589862 AR655391:AR655398 KN655391:KN655398 UJ655391:UJ655398 AR720927:AR720934 KN720927:KN720934 UJ720927:UJ720934 AR786463:AR786470 KN786463:KN786470 UJ786463:UJ786470 AR851999:AR852006 KN851999:KN852006 UJ851999:UJ852006 AR917535:AR917542 KN917535:KN917542 UJ917535:UJ917542 AR983071:AR983078 KN983071:KN983078 UJ983071:UJ983078 JQ20:JQ24 TR20:TR24 JV20:JV24 TM20:TM24" xr:uid="{00000000-0002-0000-0000-000002000000}">
      <formula1>1</formula1>
      <formula2>12</formula2>
    </dataValidation>
    <dataValidation imeMode="off" allowBlank="1" showInputMessage="1" showErrorMessage="1" sqref="T5 T65541 JP65541 TL65541 T131077 JP131077 TL131077 T196613 JP196613 TL196613 T262149 JP262149 TL262149 T327685 JP327685 TL327685 T393221 JP393221 TL393221 T458757 JP458757 TL458757 T524293 JP524293 TL524293 T589829 JP589829 TL589829 T655365 JP655365 TL655365 T720901 JP720901 TL720901 T786437 JP786437 TL786437 T851973 JP851973 TL851973 T917509 JP917509 TL917509 T983045 JP983045 TL983045 P5:Q5 UL983071:UL983079 P65541:Q65541 JL65541:JM65541 TH65541:TI65541 P131077:Q131077 JL131077:JM131077 TH131077:TI131077 P196613:Q196613 JL196613:JM196613 TH196613:TI196613 P262149:Q262149 JL262149:JM262149 TH262149:TI262149 P327685:Q327685 JL327685:JM327685 TH327685:TI327685 P393221:Q393221 JL393221:JM393221 TH393221:TI393221 P458757:Q458757 JL458757:JM458757 TH458757:TI458757 P524293:Q524293 JL524293:JM524293 TH524293:TI524293 P589829:Q589829 JL589829:JM589829 TH589829:TI589829 P655365:Q655365 JL655365:JM655365 TH655365:TI655365 P720901:Q720901 JL720901:JM720901 TH720901:TI720901 P786437:Q786437 JL786437:JM786437 TH786437:TI786437 P851973:Q851973 JL851973:JM851973 TH851973:TI851973 P917509:Q917509 JL917509:JM917509 TH917509:TI917509 P983045:Q983045 JL983045:JM983045 TH983045:TI983045 JX29:JX40 TT29:TT40 AB65566:AB65574 JX65566:JX65574 TT65566:TT65574 AB131102:AB131110 JX131102:JX131110 TT131102:TT131110 AB196638:AB196646 JX196638:JX196646 TT196638:TT196646 AB262174:AB262182 JX262174:JX262182 TT262174:TT262182 AB327710:AB327718 JX327710:JX327718 TT327710:TT327718 AB393246:AB393254 JX393246:JX393254 TT393246:TT393254 AB458782:AB458790 JX458782:JX458790 TT458782:TT458790 AB524318:AB524326 JX524318:JX524326 TT524318:TT524326 AB589854:AB589862 JX589854:JX589862 TT589854:TT589862 AB655390:AB655398 JX655390:JX655398 TT655390:TT655398 AB720926:AB720934 JX720926:JX720934 TT720926:TT720934 AB786462:AB786470 JX786462:JX786470 TT786462:TT786470 AB851998:AB852006 JX851998:JX852006 TT851998:TT852006 AB917534:AB917542 JX917534:JX917542 TT917534:TT917542 AB983070:AB983078 JX983070:JX983078 TT983070:TT983078 AT30:AT40 KP30:KP40 UL30:UL40 AT65567:AT65575 KP65567:KP65575 UL65567:UL65575 AT131103:AT131111 KP131103:KP131111 UL131103:UL131111 AT196639:AT196647 KP196639:KP196647 UL196639:UL196647 AT262175:AT262183 KP262175:KP262183 UL262175:UL262183 AT327711:AT327719 KP327711:KP327719 UL327711:UL327719 AT393247:AT393255 KP393247:KP393255 UL393247:UL393255 AT458783:AT458791 KP458783:KP458791 UL458783:UL458791 AT524319:AT524327 KP524319:KP524327 UL524319:UL524327 AT589855:AT589863 KP589855:KP589863 UL589855:UL589863 AT655391:AT655399 KP655391:KP655399 UL655391:UL655399 AT720927:AT720935 KP720927:KP720935 UL720927:UL720935 AT786463:AT786471 KP786463:KP786471 UL786463:UL786471 AT851999:AT852007 KP851999:KP852007 UL851999:UL852007 AT917535:AT917543 KP917535:KP917543 UL917535:UL917543 AT983071:AT983079 KP983071:KP983079 AB29" xr:uid="{00000000-0002-0000-0000-000003000000}"/>
    <dataValidation type="whole" imeMode="off" allowBlank="1" showInputMessage="1" showErrorMessage="1" sqref="KB25:KC25 TX25:TY25 AF65562:AG65562 KB65562:KC65562 TX65562:TY65562 AF131098:AG131098 KB131098:KC131098 TX131098:TY131098 AF196634:AG196634 KB196634:KC196634 TX196634:TY196634 AF262170:AG262170 KB262170:KC262170 TX262170:TY262170 AF327706:AG327706 KB327706:KC327706 TX327706:TY327706 AF393242:AG393242 KB393242:KC393242 TX393242:TY393242 AF458778:AG458778 KB458778:KC458778 TX458778:TY458778 AF524314:AG524314 KB524314:KC524314 TX524314:TY524314 AF589850:AG589850 KB589850:KC589850 TX589850:TY589850 AF655386:AG655386 KB655386:KC655386 TX655386:TY655386 AF720922:AG720922 KB720922:KC720922 TX720922:TY720922 AF786458:AG786458 KB786458:KC786458 TX786458:TY786458 AF851994:AG851994 KB851994:KC851994 TX851994:TY851994 AF917530:AG917530 KB917530:KC917530 TX917530:TY917530 AF983066:AG983066 KB983066:KC983066 TX983066:TY983066" xr:uid="{00000000-0002-0000-0000-000004000000}">
      <formula1>0</formula1>
      <formula2>12</formula2>
    </dataValidation>
    <dataValidation type="list" allowBlank="1" showInputMessage="1" showErrorMessage="1" sqref="O65541 JK65541 TG65541 O131077 JK131077 TG131077 O196613 JK196613 TG196613 O262149 JK262149 TG262149 O327685 JK327685 TG327685 O393221 JK393221 TG393221 O458757 JK458757 TG458757 O524293 JK524293 TG524293 O589829 JK589829 TG589829 O655365 JK655365 TG655365 O720901 JK720901 TG720901 O786437 JK786437 TG786437 O851973 JK851973 TG851973 O917509 JK917509 TG917509 O983045 JK983045 TG983045 S65541 JO65541 TK65541 S131077 JO131077 TK131077 S196613 JO196613 TK196613 S262149 JO262149 TK262149 S327685 JO327685 TK327685 S393221 JO393221 TK393221 S458757 JO458757 TK458757 S524293 JO524293 TK524293 S589829 JO589829 TK589829 S655365 JO655365 TK655365 S720901 JO720901 TK720901 S786437 JO786437 TK786437 S851973 JO851973 TK851973 S917509 JO917509 TK917509 S983045 JO983045 TK983045" xr:uid="{00000000-0002-0000-0000-000005000000}">
      <formula1>"○,"</formula1>
    </dataValidation>
    <dataValidation type="list" imeMode="disabled" allowBlank="1" showInputMessage="1" showErrorMessage="1" sqref="TO20:TO24 W65550:Y65551 JS65550:JU65551 TO65550:TQ65551 W131086:Y131087 JS131086:JU131087 TO131086:TQ131087 W196622:Y196623 JS196622:JU196623 TO196622:TQ196623 W262158:Y262159 JS262158:JU262159 TO262158:TQ262159 W327694:Y327695 JS327694:JU327695 TO327694:TQ327695 W393230:Y393231 JS393230:JU393231 TO393230:TQ393231 W458766:Y458767 JS458766:JU458767 TO458766:TQ458767 W524302:Y524303 JS524302:JU524303 TO524302:TQ524303 W589838:Y589839 JS589838:JU589839 TO589838:TQ589839 W655374:Y655375 JS655374:JU655375 TO655374:TQ655375 W720910:Y720911 JS720910:JU720911 TO720910:TQ720911 W786446:Y786447 JS786446:JU786447 TO786446:TQ786447 W851982:Y851983 JS851982:JU851983 TO851982:TQ851983 W917518:Y917519 JS917518:JU917519 TO917518:TQ917519 W983054:Y983055 JS983054:JU983055 TO983054:TQ983055 W65555:W65561 JS65555:JS65561 TO65555:TO65561 W131091:W131097 JS131091:JS131097 TO131091:TO131097 W196627:W196633 JS196627:JS196633 TO196627:TO196633 W262163:W262169 JS262163:JS262169 TO262163:TO262169 W327699:W327705 JS327699:JS327705 TO327699:TO327705 W393235:W393241 JS393235:JS393241 TO393235:TO393241 W458771:W458777 JS458771:JS458777 TO458771:TO458777 W524307:W524313 JS524307:JS524313 TO524307:TO524313 W589843:W589849 JS589843:JS589849 TO589843:TO589849 W655379:W655385 JS655379:JS655385 TO655379:TO655385 W720915:W720921 JS720915:JS720921 TO720915:TO720921 W786451:W786457 JS786451:JS786457 TO786451:TO786457 W851987:W851993 JS851987:JS851993 TO851987:TO851993 W917523:W917529 JS917523:JS917529 TO917523:TO917529 W983059:W983065 JS983059:JS983065 TO983059:TO983065 R65555:R65561 JN65555:JN65561 TJ65555:TJ65561 R131091:R131097 JN131091:JN131097 TJ131091:TJ131097 R196627:R196633 JN196627:JN196633 TJ196627:TJ196633 R262163:R262169 JN262163:JN262169 TJ262163:TJ262169 R327699:R327705 JN327699:JN327705 TJ327699:TJ327705 R393235:R393241 JN393235:JN393241 TJ393235:TJ393241 R458771:R458777 JN458771:JN458777 TJ458771:TJ458777 R524307:R524313 JN524307:JN524313 TJ524307:TJ524313 R589843:R589849 JN589843:JN589849 TJ589843:TJ589849 R655379:R655385 JN655379:JN655385 TJ655379:TJ655385 R720915:R720921 JN720915:JN720921 TJ720915:TJ720921 R786451:R786457 JN786451:JN786457 TJ786451:TJ786457 R851987:R851993 JN851987:JN851993 TJ851987:TJ851993 R917523:R917529 JN917523:JN917529 TJ917523:TJ917529 R983059:R983065 JN983059:JN983065 TJ983059:TJ983065 KK30:KK40 UG30:UG40 AO65567:AO65574 KK65567:KK65574 UG65567:UG65574 AO131103:AO131110 KK131103:KK131110 UG131103:UG131110 AO196639:AO196646 KK196639:KK196646 UG196639:UG196646 AO262175:AO262182 KK262175:KK262182 UG262175:UG262182 AO327711:AO327718 KK327711:KK327718 UG327711:UG327718 AO393247:AO393254 KK393247:KK393254 UG393247:UG393254 AO458783:AO458790 KK458783:KK458790 UG458783:UG458790 AO524319:AO524326 KK524319:KK524326 UG524319:UG524326 AO589855:AO589862 KK589855:KK589862 UG589855:UG589862 AO655391:AO655398 KK655391:KK655398 UG655391:UG655398 AO720927:AO720934 KK720927:KK720934 UG720927:UG720934 AO786463:AO786470 KK786463:KK786470 UG786463:UG786470 AO851999:AO852006 KK851999:KK852006 UG851999:UG852006 AO917535:AO917542 KK917535:KK917542 UG917535:UG917542 AO983071:AO983078 KK983071:KK983078 UG983071:UG983078 JS30:JS40 TO30:TO40 W65567:W65574 JS65567:JS65574 TO65567:TO65574 W131103:W131110 JS131103:JS131110 TO131103:TO131110 W196639:W196646 JS196639:JS196646 TO196639:TO196646 W262175:W262182 JS262175:JS262182 TO262175:TO262182 W327711:W327718 JS327711:JS327718 TO327711:TO327718 W393247:W393254 JS393247:JS393254 TO393247:TO393254 W458783:W458790 JS458783:JS458790 TO458783:TO458790 W524319:W524326 JS524319:JS524326 TO524319:TO524326 W589855:W589862 JS589855:JS589862 TO589855:TO589862 W655391:W655398 JS655391:JS655398 TO655391:TO655398 W720927:W720934 JS720927:JS720934 TO720927:TO720934 W786463:W786470 JS786463:JS786470 TO786463:TO786470 W851999:W852006 JS851999:JS852006 TO851999:TO852006 W917535:W917542 JS917535:JS917542 TO917535:TO917542 W983071:W983078 JS983071:JS983078 TO983071:TO983078 TJ20:TJ24 JN20:JN24 JS20:JS24" xr:uid="{00000000-0002-0000-0000-000006000000}">
      <formula1>"昭和,平成"</formula1>
    </dataValidation>
    <dataValidation type="whole" imeMode="off" allowBlank="1" showInputMessage="1" showErrorMessage="1" sqref="AP65555:AP65561 KL65555:KL65561 UH65555:UH65561 AP131091:AP131097 KL131091:KL131097 UH131091:UH131097 AP196627:AP196633 KL196627:KL196633 UH196627:UH196633 AP262163:AP262169 KL262163:KL262169 UH262163:UH262169 AP327699:AP327705 KL327699:KL327705 UH327699:UH327705 AP393235:AP393241 KL393235:KL393241 UH393235:UH393241 AP458771:AP458777 KL458771:KL458777 UH458771:UH458777 AP524307:AP524313 KL524307:KL524313 UH524307:UH524313 AP589843:AP589849 KL589843:KL589849 UH589843:UH589849 AP655379:AP655385 KL655379:KL655385 UH655379:UH655385 AP720915:AP720921 KL720915:KL720921 UH720915:UH720921 AP786451:AP786457 KL786451:KL786457 UH786451:UH786457 AP851987:AP851993 KL851987:KL851993 UH851987:UH851993 AP917523:AP917529 KL917523:KL917529 UH917523:UH917529 AP983059:AP983065 KL983059:KL983065 UH983059:UH983065 AR65555:AR65561 KN65555:KN65561 UJ65555:UJ65561 AR131091:AR131097 KN131091:KN131097 UJ131091:UJ131097 AR196627:AR196633 KN196627:KN196633 UJ196627:UJ196633 AR262163:AR262169 KN262163:KN262169 UJ262163:UJ262169 AR327699:AR327705 KN327699:KN327705 UJ327699:UJ327705 AR393235:AR393241 KN393235:KN393241 UJ393235:UJ393241 AR458771:AR458777 KN458771:KN458777 UJ458771:UJ458777 AR524307:AR524313 KN524307:KN524313 UJ524307:UJ524313 AR589843:AR589849 KN589843:KN589849 UJ589843:UJ589849 AR655379:AR655385 KN655379:KN655385 UJ655379:UJ655385 AR720915:AR720921 KN720915:KN720921 UJ720915:UJ720921 AR786451:AR786457 KN786451:KN786457 UJ786451:UJ786457 AR851987:AR851993 KN851987:KN851993 UJ851987:UJ851993 AR917523:AR917529 KN917523:KN917529 UJ917523:UJ917529 AR983059:AR983065 KN983059:KN983065 UJ983059:UJ983065 JX25:JZ25 TT25:TV25 AB65562:AD65562 JX65562:JZ65562 TT65562:TV65562 AB131098:AD131098 JX131098:JZ131098 TT131098:TV131098 AB196634:AD196634 JX196634:JZ196634 TT196634:TV196634 AB262170:AD262170 JX262170:JZ262170 TT262170:TV262170 AB327706:AD327706 JX327706:JZ327706 TT327706:TV327706 AB393242:AD393242 JX393242:JZ393242 TT393242:TV393242 AB458778:AD458778 JX458778:JZ458778 TT458778:TV458778 AB524314:AD524314 JX524314:JZ524314 TT524314:TV524314 AB589850:AD589850 JX589850:JZ589850 TT589850:TV589850 AB655386:AD655386 JX655386:JZ655386 TT655386:TV655386 AB720922:AD720922 JX720922:JZ720922 TT720922:TV720922 AB786458:AD786458 JX786458:JZ786458 TT786458:TV786458 AB851994:AD851994 JX851994:JZ851994 TT851994:TV851994 AB917530:AD917530 JX917530:JZ917530 TT917530:TV917530 AB983066:AD983066 JX983066:JZ983066 TT983066:TV983066 KN20:KN24 UH20:UH24 KL20:KL24 UJ20:UJ24" xr:uid="{00000000-0002-0000-0000-000007000000}">
      <formula1>0</formula1>
      <formula2>40</formula2>
    </dataValidation>
    <dataValidation type="date" imeMode="off" operator="greaterThan" allowBlank="1" showInputMessage="1" showErrorMessage="1" sqref="B65557:F65564 JC65555:JE65562 SY65555:TA65562 B131093:F131100 JC131091:JE131098 SY131091:TA131098 B196629:F196636 JC196627:JE196634 SY196627:TA196634 B262165:F262172 JC262163:JE262170 SY262163:TA262170 B327701:F327708 JC327699:JE327706 SY327699:TA327706 B393237:F393244 JC393235:JE393242 SY393235:TA393242 B458773:F458780 JC458771:JE458778 SY458771:TA458778 B524309:F524316 JC524307:JE524314 SY524307:TA524314 B589845:F589852 JC589843:JE589850 SY589843:TA589850 B655381:F655388 JC655379:JE655386 SY655379:TA655386 B720917:F720924 JC720915:JE720922 SY720915:TA720922 B786453:F786460 JC786451:JE786458 SY786451:TA786458 B851989:F851996 JC851987:JE851994 SY851987:TA851994 B917525:F917532 JC917523:JE917530 SY917523:TA917530 B983061:F983068 JC983059:JE983066 SY983059:TA983066 SY20:TA25 JC20:JE25" xr:uid="{00000000-0002-0000-0000-000008000000}">
      <formula1>20090</formula1>
    </dataValidation>
    <dataValidation type="date" errorStyle="warning" allowBlank="1" showInputMessage="1" showErrorMessage="1" error="卒業年月を再確認ください_x000a_" prompt="西暦入力_x000a_yyyy/mm_x000a_" sqref="Z14" xr:uid="{00000000-0002-0000-0000-000009000000}">
      <formula1>25659</formula1>
      <formula2>40269</formula2>
    </dataValidation>
    <dataValidation imeMode="hiragana" allowBlank="1" showInputMessage="1" showErrorMessage="1" prompt="姓" sqref="K10" xr:uid="{00000000-0002-0000-0000-00000A000000}"/>
    <dataValidation type="date" allowBlank="1" showInputMessage="1" showErrorMessage="1" prompt="西暦　_x000a_yyyy/mm/dd_x000a_で入力" sqref="W9" xr:uid="{00000000-0002-0000-0000-00000B000000}">
      <formula1>18264</formula1>
      <formula2>43922</formula2>
    </dataValidation>
    <dataValidation imeMode="hiragana" allowBlank="1" showInputMessage="1" showErrorMessage="1" prompt="名" sqref="O10:R11" xr:uid="{00000000-0002-0000-0000-00000C000000}"/>
    <dataValidation type="date" allowBlank="1" showInputMessage="1" showErrorMessage="1" prompt="西暦_x000a_yyyy/mm_x000a_で入力_x000a_" sqref="W40" xr:uid="{00000000-0002-0000-0000-00000D000000}">
      <formula1>18354</formula1>
      <formula2>44651</formula2>
    </dataValidation>
    <dataValidation allowBlank="1" showInputMessage="1" showErrorMessage="1" prompt="役職　氏名　を記載ください_x000a_" sqref="AB43" xr:uid="{00000000-0002-0000-0000-00000E000000}"/>
    <dataValidation allowBlank="1" showInputMessage="1" showErrorMessage="1" prompt="申請会社名を記載ください" sqref="X40:X41 Y40:AP40" xr:uid="{00000000-0002-0000-0000-00000F000000}"/>
    <dataValidation type="date" allowBlank="1" showInputMessage="1" showErrorMessage="1" prompt="西暦_x000a_yyyy/mm_x000a_で入力_x000a_" sqref="W39:Y39" xr:uid="{00000000-0002-0000-0000-000010000000}">
      <formula1>18354</formula1>
      <formula2>45016</formula2>
    </dataValidation>
    <dataValidation type="list" allowBlank="1" showInputMessage="1" showErrorMessage="1" sqref="AO5:AQ5" xr:uid="{00000000-0002-0000-0000-000011000000}">
      <formula1>"北海道,東北,関東,中部,北陸,関西,中国,四国,九州"</formula1>
    </dataValidation>
    <dataValidation type="date" allowBlank="1" showInputMessage="1" showErrorMessage="1" prompt="西暦_x000a_yyyy/mm_x000a_で入力_x000a_" sqref="V30:AA33" xr:uid="{00000000-0002-0000-0000-000012000000}">
      <formula1>18354</formula1>
      <formula2>45382</formula2>
    </dataValidation>
    <dataValidation imeMode="hiragana" allowBlank="1" showInputMessage="1" showErrorMessage="1" sqref="U917511:AA917512 U851975:AA851976 JH65550:JH65551 TD65550:TD65551 JH131086:JH131087 TD131086:TD131087 JH196622:JH196623 TD196622:TD196623 JH262158:JH262159 TD262158:TD262159 JH327694:JH327695 TD327694:TD327695 JH393230:JH393231 TD393230:TD393231 JH458766:JH458767 TD458766:TD458767 JH524302:JH524303 TD524302:TD524303 JH589838:JH589839 TD589838:TD589839 JH655374:JH655375 TD655374:TD655375 JH720910:JH720911 TD720910:TD720911 JH786446:JH786447 TD786446:TD786447 JH851982:JH851983 TD851982:TD851983 JH917518:JH917519 TD917518:TD917519 JH983054:JH983055 TD983054:TD983055 U786439:AA786440 U720903:AA720904 JH65548 TD65548 JH131084 TD131084 JH196620 TD196620 JH262156 TD262156 JH327692 TD327692 JH393228 TD393228 JH458764 TD458764 JH524300 TD524300 JH589836 TD589836 JH655372 TD655372 JH720908 TD720908 JH786444 TD786444 JH851980 TD851980 JH917516 TD917516 JH983052 TD983052 AB65555:AB65561 JX65555:JX65561 TT65555:TT65561 AB131091:AB131097 JX131091:JX131097 TT131091:TT131097 AB196627:AB196633 JX196627:JX196633 TT196627:TT196633 AB262163:AB262169 JX262163:JX262169 TT262163:TT262169 AB327699:AB327705 JX327699:JX327705 TT327699:TT327705 AB393235:AB393241 JX393235:JX393241 TT393235:TT393241 AB458771:AB458777 JX458771:JX458777 TT458771:TT458777 AB524307:AB524313 JX524307:JX524313 TT524307:TT524313 AB589843:AB589849 JX589843:JX589849 TT589843:TT589849 AB655379:AB655385 JX655379:JX655385 TT655379:TT655385 AB720915:AB720921 JX720915:JX720921 TT720915:TT720921 AB786451:AB786457 JX786451:JX786457 TT786451:TT786457 AB851987:AB851993 JX851987:JX851993 TT851987:TT851993 AB917523:AB917529 JX917523:JX917529 TT917523:TT917529 AB983059:AB983065 JX983059:JX983065 TT983059:TT983065 K9 U655367:AA655368 U589831:AA589832 O65543:P65545 JK65543:JL65545 TG65543:TH65545 O131079:P131081 JK131079:JL131081 TG131079:TH131081 O196615:P196617 JK196615:JL196617 TG196615:TH196617 O262151:P262153 JK262151:JL262153 TG262151:TH262153 O327687:P327689 JK327687:JL327689 TG327687:TH327689 O393223:P393225 JK393223:JL393225 TG393223:TH393225 O458759:P458761 JK458759:JL458761 TG458759:TH458761 O524295:P524297 JK524295:JL524297 TG524295:TH524297 O589831:P589833 JK589831:JL589833 TG589831:TH589833 O655367:P655369 JK655367:JL655369 TG655367:TH655369 O720903:P720905 JK720903:JL720905 TG720903:TH720905 O786439:P786441 JK786439:JL786441 TG786439:TH786441 O851975:P851977 JK851975:JL851977 TG851975:TH851977 O917511:P917513 JK917511:JL917513 TG917511:TH917513 O983047:P983049 JK983047:JL983049 TG983047:TH983049 K12 U524295:AA524296 U458759:AA458760 M65543:M65544 JI65543:JI65544 TE65543:TE65544 M131079:M131080 JI131079:JI131080 TE131079:TE131080 M196615:M196616 JI196615:JI196616 TE196615:TE196616 M262151:M262152 JI262151:JI262152 TE262151:TE262152 M327687:M327688 JI327687:JI327688 TE327687:TE327688 M393223:M393224 JI393223:JI393224 TE393223:TE393224 M458759:M458760 JI458759:JI458760 TE458759:TE458760 M524295:M524296 JI524295:JI524296 TE524295:TE524296 M589831:M589832 JI589831:JI589832 TE589831:TE589832 M655367:M655368 JI655367:JI655368 TE655367:TE655368 M720903:M720904 JI720903:JI720904 TE720903:TE720904 M786439:M786440 JI786439:JI786440 TE786439:TE786440 M851975:M851976 JI851975:JI851976 TE851975:TE851976 M917511:M917512 JI917511:JI917512 TE917511:TE917512 M983047:M983048 JI983047:JI983048 TE983047:TE983048 U393223:AA393224 U327687:AA327688 JH65543:JH65546 TD65543:TD65546 JH131079:JH131082 TD131079:TD131082 JH196615:JH196618 TD196615:TD196618 JH262151:JH262154 TD262151:TD262154 JH327687:JH327690 TD327687:TD327690 JH393223:JH393226 TD393223:TD393226 JH458759:JH458762 TD458759:TD458762 JH524295:JH524298 TD524295:TD524298 JH589831:JH589834 TD589831:TD589834 JH655367:JH655370 TD655367:TD655370 JH720903:JH720906 TD720903:TD720906 JH786439:JH786442 TD786439:TD786442 JH851975:JH851978 TD851975:TD851978 JH917511:JH917514 TD917511:TD917514 JH983047:JH983050 TD983047:TD983050 W7:AC8 U262151:AA262152 U196615:AA196616 JQ65543:JW65544 TM65543:TS65544 JQ131079:JW131080 TM131079:TS131080 JQ196615:JW196616 TM196615:TS196616 JQ262151:JW262152 TM262151:TS262152 JQ327687:JW327688 TM327687:TS327688 JQ393223:JW393224 TM393223:TS393224 JQ458759:JW458760 TM458759:TS458760 JQ524295:JW524296 TM524295:TS524296 JQ589831:JW589832 TM589831:TS589832 JQ655367:JW655368 TM655367:TS655368 JQ720903:JW720904 TM720903:TS720904 JQ786439:JW786440 TM786439:TS786440 JQ851975:JW851976 TM851975:TS851976 JQ917511:JW917512 TM917511:TS917512 JQ983047:JW983048 TM983047:TS983048 U131079:AA131080 TT20:TT24 N65543:N65546 JJ65543:JJ65546 TF65543:TF65546 N131079:N131082 JJ131079:JJ131082 TF131079:TF131082 N196615:N196618 JJ196615:JJ196618 TF196615:TF196618 N262151:N262154 JJ262151:JJ262154 TF262151:TF262154 N327687:N327690 JJ327687:JJ327690 TF327687:TF327690 N393223:N393226 JJ393223:JJ393226 TF393223:TF393226 N458759:N458762 JJ458759:JJ458762 TF458759:TF458762 N524295:N524298 JJ524295:JJ524298 TF524295:TF524298 N589831:N589834 JJ589831:JJ589834 TF589831:TF589834 N655367:N655370 JJ655367:JJ655370 TF655367:TF655370 N720903:N720906 JJ720903:JJ720906 TF720903:TF720906 N786439:N786442 JJ786439:JJ786442 TF786439:TF786442 N851975:N851978 JJ851975:JJ851978 TF851975:TF851978 N917511:N917514 JJ917511:JJ917514 TF917511:TF917514 N983047:N983050 JJ983047:JJ983050 TF983047:TF983050 K14 JE35:JE37 TA35:TA37 E65573:F65573 JE65571 TA65571 E131109:F131109 JE131107 TA131107 E196645:F196645 JE196643 TA196643 E262181:F262181 JE262179 TA262179 E327717:F327717 JE327715 TA327715 E393253:F393253 JE393251 TA393251 E458789:F458789 JE458787 TA458787 E524325:F524325 JE524323 TA524323 E589861:F589861 JE589859 TA589859 E655397:F655397 JE655395 TA655395 E720933:F720933 JE720931 TA720931 E786469:F786469 JE786467 TA786467 E852005:F852005 JE852003 TA852003 E917541:F917541 JE917539 TA917539 E983077:F983077 JE983075 TA983075 O9 A38 K7 JX20:JX24 U65543:AA65544 L983047:L983050 K983045:K983048 L917511:L917514 K917509:K917512 L851975:L851978 K851973:K851976 L786439:L786442 K786437:K786440 L720903:L720906 K720901:K720904 L655367:L655370 K655365:K655368 L589831:L589834 K589829:K589832 L524295:L524298 K524293:K524296 L458759:L458762 K458757:K458760 L393223:L393226 K393221:K393224 L327687:L327690 K327685:K327688 L262151:L262154 K262149:K262152 L196615:L196618 K196613:K196616 L131079:L131082 K131077:K131080 L65543:L65546 K65541:K65544 L983052 K983050 L917516 K917514 L851980 K851978 L786444 K786442 L720908 K720906 L655372 K655370 L589836 K589834 L524300 K524298 L458764 K458762 L393228 K393226 L327692 K327690 L262156 K262154 L196620 K196618 L131084 K131082 L65548 K65546 L983054:L983055 K983052:K983053 L917518:L917519 K917516:K917517 L851982:L851983 K851980:K851981 L786446:L786447 K786444:K786445 L720910:L720911 K720908:K720909 L655374:L655375 K655372:K655373 L589838:L589839 K589836:K589837 L524302:L524303 K524300:K524301 L458766:L458767 K458764:K458765 L393230:L393231 K393228:K393229 L327694:L327695 K327692:K327693 L262158:L262159 K262156:K262157 L196622:L196623 K196620:K196621 L131086:L131087 K131084:K131085 L65550:L65551 K65548:K65549 U983047:AA983048" xr:uid="{00000000-0002-0000-0000-000013000000}"/>
    <dataValidation type="date" allowBlank="1" showInputMessage="1" showErrorMessage="1" prompt="西暦_x000a_yyyy/mm/dd_x000a_で入力_x000a_" sqref="S41:V41" xr:uid="{00000000-0002-0000-0000-000014000000}">
      <formula1>44835</formula1>
      <formula2>45382</formula2>
    </dataValidation>
    <dataValidation type="date" allowBlank="1" showInputMessage="1" showErrorMessage="1" prompt="西暦_x000a_yyyy/mm_x000a_で入力_x000a_" sqref="S19:U24 X19:Z24" xr:uid="{00000000-0002-0000-0000-000015000000}">
      <formula1>18354</formula1>
      <formula2>AI$11</formula2>
    </dataValidation>
    <dataValidation type="date" allowBlank="1" showInputMessage="1" showErrorMessage="1" prompt="西暦　_x000a_yyyy/mm/dd_x000a_で入力" sqref="B19:E25" xr:uid="{00000000-0002-0000-0000-000016000000}">
      <formula1>18264</formula1>
      <formula2>AI$11</formula2>
    </dataValidation>
    <dataValidation allowBlank="1" showInputMessage="1" showErrorMessage="1" prompt="西暦_x000a_yyyy/mm_x000a_で入力_x000a_" sqref="W37:Y38" xr:uid="{00000000-0002-0000-0000-000017000000}"/>
    <dataValidation type="list" imeMode="off" allowBlank="1" showInputMessage="1" showErrorMessage="1" sqref="AB30:AN39" xr:uid="{00000000-0002-0000-0000-000018000000}">
      <formula1>$BA$27:$BA$70</formula1>
    </dataValidation>
    <dataValidation type="date" allowBlank="1" showInputMessage="1" showErrorMessage="1" prompt="西暦_x000a_yyyy/mm_x000a_で入力_x000a_" sqref="AO30:AQ39" xr:uid="{00000000-0002-0000-0000-000019000000}">
      <formula1>18354</formula1>
      <formula2>AI$11</formula2>
    </dataValidation>
    <dataValidation type="list" allowBlank="1" showInputMessage="1" showErrorMessage="1" sqref="H20:M20 H22:M25" xr:uid="{00000000-0002-0000-0000-00001A000000}">
      <formula1>$AW$27:$AW$45</formula1>
    </dataValidation>
    <dataValidation type="list" showInputMessage="1" showErrorMessage="1" sqref="H21:M21" xr:uid="{00000000-0002-0000-0000-00001B000000}">
      <formula1>$AW$27:$AW$45</formula1>
    </dataValidation>
    <dataValidation type="date" allowBlank="1" showInputMessage="1" showErrorMessage="1" prompt="西暦　_x000a_yyyy/mm/dd_x000a_で入力" sqref="AF7:AI8" xr:uid="{00000000-0002-0000-0000-00001C000000}">
      <formula1>18264</formula1>
      <formula2>$AW$2</formula2>
    </dataValidation>
  </dataValidations>
  <printOptions horizontalCentered="1" verticalCentered="1"/>
  <pageMargins left="0.39370078740157483" right="0.39370078740157483" top="0.59055118110236227" bottom="0.39370078740157483" header="0.51181102362204722" footer="0.31496062992125984"/>
  <pageSetup paperSize="8" scale="99" orientation="landscape" r:id="rId1"/>
  <headerFooter alignWithMargins="0"/>
  <ignoredErrors>
    <ignoredError sqref="Z11 AK9 AJ7 AR22:AS24 W19 V22:W24 AA22:AB24 AA20:AB20 V20:W20 AR20:AS20 AS25 AB19"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削除不可_入力規制・表引きDATA!$B$5:$B$6</xm:f>
          </x14:formula1>
          <xm:sqref>S5 O5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pageSetUpPr fitToPage="1"/>
  </sheetPr>
  <dimension ref="A1:BK39"/>
  <sheetViews>
    <sheetView showZeros="0" zoomScaleNormal="100" zoomScaleSheetLayoutView="75" workbookViewId="0"/>
  </sheetViews>
  <sheetFormatPr defaultColWidth="9" defaultRowHeight="21" customHeight="1"/>
  <cols>
    <col min="1" max="2" width="8" style="1" customWidth="1"/>
    <col min="3" max="3" width="10.25" style="1" customWidth="1"/>
    <col min="4" max="16" width="8" style="1" customWidth="1"/>
    <col min="17" max="18" width="8.125" style="1" customWidth="1"/>
    <col min="19" max="28" width="6.125" style="1" customWidth="1"/>
    <col min="29" max="29" width="8.625" style="1" customWidth="1"/>
    <col min="30" max="30" width="9" style="1"/>
    <col min="31" max="31" width="20.25" style="1" bestFit="1" customWidth="1"/>
    <col min="32" max="32" width="14.125" style="1" bestFit="1" customWidth="1"/>
    <col min="33" max="33" width="15" style="1" bestFit="1" customWidth="1"/>
    <col min="34" max="34" width="12.5" style="1" hidden="1" customWidth="1"/>
    <col min="35" max="35" width="9" style="1" hidden="1" customWidth="1"/>
    <col min="36" max="39" width="8.625" style="1" hidden="1" customWidth="1"/>
    <col min="40" max="40" width="3.125" style="1" hidden="1" customWidth="1"/>
    <col min="41" max="43" width="9" style="1" hidden="1" customWidth="1"/>
    <col min="44" max="44" width="3.125" style="1" hidden="1" customWidth="1"/>
    <col min="45" max="47" width="9" style="1" hidden="1" customWidth="1"/>
    <col min="48" max="48" width="3.125" style="1" hidden="1" customWidth="1"/>
    <col min="49" max="51" width="9" style="1" hidden="1" customWidth="1"/>
    <col min="52" max="52" width="3.125" style="1" hidden="1" customWidth="1"/>
    <col min="53" max="55" width="9" style="1" hidden="1" customWidth="1"/>
    <col min="56" max="56" width="3.125" style="1" hidden="1" customWidth="1"/>
    <col min="57" max="59" width="9" style="1" hidden="1" customWidth="1"/>
    <col min="60" max="60" width="3.125" style="1" hidden="1" customWidth="1"/>
    <col min="61" max="63" width="9" style="1" hidden="1" customWidth="1"/>
    <col min="64" max="16384" width="9" style="1"/>
  </cols>
  <sheetData>
    <row r="1" spans="1:63" ht="21" customHeight="1">
      <c r="A1" s="486" t="str">
        <f>'様式-1表「内申書」'!A1</f>
        <v>Ver.2024.9</v>
      </c>
      <c r="B1" s="25"/>
      <c r="H1" s="836" t="s">
        <v>162</v>
      </c>
      <c r="I1" s="837"/>
      <c r="J1" s="837"/>
      <c r="K1" s="837"/>
      <c r="L1" s="837"/>
      <c r="M1" s="837"/>
      <c r="N1" s="837"/>
      <c r="O1" s="837"/>
      <c r="P1" s="837"/>
      <c r="Q1" s="837"/>
      <c r="R1" s="837"/>
      <c r="S1" s="838"/>
      <c r="AC1" s="26" t="s">
        <v>198</v>
      </c>
      <c r="AH1" s="468"/>
      <c r="AI1" s="468"/>
      <c r="AJ1" s="468"/>
      <c r="AK1" s="468"/>
      <c r="AL1" s="468"/>
      <c r="AM1" s="468"/>
      <c r="AN1" s="468"/>
      <c r="AO1" s="468"/>
      <c r="AP1" s="468"/>
      <c r="AQ1" s="468"/>
      <c r="AR1" s="468"/>
      <c r="AS1" s="468"/>
      <c r="AT1" s="468"/>
      <c r="AU1" s="468"/>
      <c r="AV1" s="468"/>
      <c r="AW1" s="468"/>
      <c r="AX1" s="468"/>
      <c r="AY1" s="468"/>
      <c r="AZ1" s="468"/>
      <c r="BA1" s="468"/>
      <c r="BB1" s="468"/>
      <c r="BC1" s="468"/>
      <c r="BD1" s="468"/>
      <c r="BE1" s="468"/>
      <c r="BF1" s="468"/>
      <c r="BG1" s="468"/>
      <c r="BH1" s="468"/>
      <c r="BI1" s="468"/>
      <c r="BJ1" s="468"/>
      <c r="BK1" s="468"/>
    </row>
    <row r="2" spans="1:63" s="27" customFormat="1" ht="21" customHeight="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row>
    <row r="3" spans="1:63" s="27" customFormat="1" ht="21" customHeight="1">
      <c r="A3" s="28" t="s">
        <v>156</v>
      </c>
      <c r="B3" s="858" t="str">
        <f>IF('様式-1表「内申書」'!O5="〇",'様式-1表「内申書」'!P5,IF('様式-1表「内申書」'!S5="〇",'様式-1表「内申書」'!T5,""))</f>
        <v>現場代理人</v>
      </c>
      <c r="C3" s="859"/>
      <c r="D3" s="859"/>
      <c r="E3" s="860"/>
      <c r="F3" s="29" t="s">
        <v>207</v>
      </c>
      <c r="W3" s="30"/>
      <c r="X3" s="31" t="s">
        <v>206</v>
      </c>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row>
    <row r="4" spans="1:63" s="27" customFormat="1" ht="21" customHeight="1">
      <c r="A4" s="28" t="s">
        <v>90</v>
      </c>
      <c r="B4" s="858" t="str">
        <f>'様式-1表「内申書」'!K7</f>
        <v>株式会社○○</v>
      </c>
      <c r="C4" s="859"/>
      <c r="D4" s="859"/>
      <c r="E4" s="860"/>
      <c r="V4" s="684" t="s">
        <v>199</v>
      </c>
      <c r="W4" s="685"/>
      <c r="X4" s="32"/>
      <c r="Y4" s="870" t="s">
        <v>166</v>
      </c>
      <c r="Z4" s="87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row>
    <row r="5" spans="1:63" s="27" customFormat="1" ht="21" customHeight="1">
      <c r="A5" s="28" t="s">
        <v>91</v>
      </c>
      <c r="B5" s="858" t="str">
        <f>'様式-1表「内申書」'!K10&amp;"  "&amp;'様式-1表「内申書」'!O10</f>
        <v>送研  太郎</v>
      </c>
      <c r="C5" s="859"/>
      <c r="D5" s="859"/>
      <c r="E5" s="860"/>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row>
    <row r="6" spans="1:63" s="27" customFormat="1" ht="21" customHeight="1">
      <c r="V6" s="868" t="s">
        <v>88</v>
      </c>
      <c r="W6" s="869"/>
      <c r="Y6" s="792" t="s">
        <v>200</v>
      </c>
      <c r="Z6" s="794"/>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row>
    <row r="7" spans="1:63" s="27" customFormat="1" ht="21" customHeight="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row>
    <row r="8" spans="1:63" s="27" customFormat="1" ht="21" customHeight="1">
      <c r="A8" s="29" t="s">
        <v>92</v>
      </c>
      <c r="C8" s="29"/>
      <c r="J8" s="29" t="s">
        <v>164</v>
      </c>
      <c r="AE8" s="469" t="s">
        <v>431</v>
      </c>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row>
    <row r="9" spans="1:63" s="27" customFormat="1" ht="21" customHeight="1">
      <c r="A9" s="828" t="s">
        <v>45</v>
      </c>
      <c r="B9" s="823" t="s">
        <v>0</v>
      </c>
      <c r="C9" s="792" t="s">
        <v>11</v>
      </c>
      <c r="D9" s="793"/>
      <c r="E9" s="793"/>
      <c r="F9" s="793"/>
      <c r="G9" s="793"/>
      <c r="H9" s="793"/>
      <c r="I9" s="793"/>
      <c r="J9" s="793"/>
      <c r="K9" s="793"/>
      <c r="L9" s="793"/>
      <c r="M9" s="793"/>
      <c r="N9" s="793"/>
      <c r="O9" s="793"/>
      <c r="P9" s="794"/>
      <c r="Q9" s="842" t="s">
        <v>10</v>
      </c>
      <c r="R9" s="844"/>
      <c r="S9" s="792" t="s">
        <v>12</v>
      </c>
      <c r="T9" s="793"/>
      <c r="U9" s="793"/>
      <c r="V9" s="793"/>
      <c r="W9" s="793"/>
      <c r="X9" s="793"/>
      <c r="Y9" s="793"/>
      <c r="Z9" s="793"/>
      <c r="AA9" s="793"/>
      <c r="AB9" s="793"/>
      <c r="AC9" s="794"/>
      <c r="AE9" s="875">
        <f>IF('様式-1表「内申書」'!B19="","",IF('様式-1表「内申書」'!W9="","",IF(B3="上級現場代理人",'様式-1表「内申書」'!B19+1,'様式-1表「内申書」'!AF7+730)))</f>
        <v>37347</v>
      </c>
      <c r="AF9" s="875"/>
      <c r="AG9" s="1"/>
      <c r="AH9" s="872" t="s">
        <v>93</v>
      </c>
      <c r="AJ9" s="470" t="s">
        <v>432</v>
      </c>
      <c r="AK9" s="471"/>
      <c r="AL9" s="471"/>
      <c r="AM9" s="471"/>
      <c r="AN9" s="471"/>
      <c r="AO9" s="470" t="s">
        <v>433</v>
      </c>
      <c r="AP9" s="471"/>
      <c r="AQ9" s="471"/>
      <c r="AR9" s="471"/>
      <c r="AS9" s="470" t="s">
        <v>57</v>
      </c>
      <c r="AT9" s="471"/>
      <c r="AU9" s="471"/>
      <c r="AV9" s="1"/>
      <c r="AW9" s="470" t="s">
        <v>193</v>
      </c>
      <c r="AX9" s="1"/>
      <c r="AY9" s="1"/>
      <c r="AZ9" s="1"/>
      <c r="BA9" s="470" t="s">
        <v>434</v>
      </c>
      <c r="BB9" s="1"/>
      <c r="BC9" s="1"/>
      <c r="BD9" s="471"/>
      <c r="BE9" s="470" t="s">
        <v>191</v>
      </c>
      <c r="BF9" s="471"/>
      <c r="BG9" s="471"/>
      <c r="BH9" s="1"/>
      <c r="BI9" s="470" t="s">
        <v>435</v>
      </c>
      <c r="BJ9" s="1"/>
      <c r="BK9" s="1"/>
    </row>
    <row r="10" spans="1:63" s="27" customFormat="1" ht="21" customHeight="1">
      <c r="A10" s="828"/>
      <c r="B10" s="823"/>
      <c r="C10" s="842" t="s">
        <v>1</v>
      </c>
      <c r="D10" s="843"/>
      <c r="E10" s="843"/>
      <c r="F10" s="844"/>
      <c r="G10" s="842" t="s">
        <v>183</v>
      </c>
      <c r="H10" s="844"/>
      <c r="I10" s="847" t="s">
        <v>16</v>
      </c>
      <c r="J10" s="847" t="s">
        <v>2</v>
      </c>
      <c r="K10" s="847" t="s">
        <v>3</v>
      </c>
      <c r="L10" s="847" t="s">
        <v>6</v>
      </c>
      <c r="M10" s="820" t="s">
        <v>186</v>
      </c>
      <c r="N10" s="820" t="s">
        <v>185</v>
      </c>
      <c r="O10" s="847" t="s">
        <v>4</v>
      </c>
      <c r="P10" s="820" t="s">
        <v>184</v>
      </c>
      <c r="Q10" s="865"/>
      <c r="R10" s="866"/>
      <c r="S10" s="842" t="s">
        <v>208</v>
      </c>
      <c r="T10" s="843"/>
      <c r="U10" s="843"/>
      <c r="V10" s="843"/>
      <c r="W10" s="844"/>
      <c r="X10" s="842" t="s">
        <v>201</v>
      </c>
      <c r="Y10" s="843"/>
      <c r="Z10" s="843"/>
      <c r="AA10" s="843"/>
      <c r="AB10" s="844"/>
      <c r="AC10" s="806" t="s">
        <v>187</v>
      </c>
      <c r="AE10" s="472" t="str">
        <f>IF('様式-1表「内申書」'!S5="〇",IF(DATEDIF('様式-1表「内申書」'!B19,'様式-1表「内申書」'!AW4,"Y")&gt;3,"代理人取得後 "&amp;DATEDIF('様式-1表「内申書」'!B19,'様式-1表「内申書」'!AW4,"Y")&amp;"年"&amp;"【３年以上経過　申請ＯＫ】","代理人取得後 "&amp;DATEDIF('様式-1表「内申書」'!B19,'様式-1表「内申書」'!AW4,"Y")&amp;"年"&amp;"【３年未満のため申請不可】"),"")</f>
        <v/>
      </c>
      <c r="AH10" s="873"/>
      <c r="AJ10" s="876" t="s">
        <v>2</v>
      </c>
      <c r="AK10" s="876" t="s">
        <v>3</v>
      </c>
      <c r="AL10" s="876" t="s">
        <v>6</v>
      </c>
      <c r="AM10" s="876"/>
      <c r="AN10" s="471"/>
      <c r="AO10" s="876" t="s">
        <v>2</v>
      </c>
      <c r="AP10" s="876" t="s">
        <v>3</v>
      </c>
      <c r="AQ10" s="872" t="s">
        <v>186</v>
      </c>
      <c r="AR10" s="1"/>
      <c r="AS10" s="876" t="s">
        <v>2</v>
      </c>
      <c r="AT10" s="876" t="s">
        <v>3</v>
      </c>
      <c r="AU10" s="878" t="s">
        <v>6</v>
      </c>
      <c r="AV10" s="1"/>
      <c r="AW10" s="876" t="s">
        <v>2</v>
      </c>
      <c r="AX10" s="876" t="s">
        <v>3</v>
      </c>
      <c r="AY10" s="878" t="s">
        <v>6</v>
      </c>
      <c r="AZ10" s="1"/>
      <c r="BA10" s="876" t="s">
        <v>2</v>
      </c>
      <c r="BB10" s="876" t="s">
        <v>3</v>
      </c>
      <c r="BC10" s="878" t="s">
        <v>6</v>
      </c>
      <c r="BD10" s="1"/>
      <c r="BE10" s="876" t="s">
        <v>2</v>
      </c>
      <c r="BF10" s="876" t="s">
        <v>3</v>
      </c>
      <c r="BG10" s="878" t="s">
        <v>6</v>
      </c>
      <c r="BH10" s="1"/>
      <c r="BI10" s="876" t="s">
        <v>2</v>
      </c>
      <c r="BJ10" s="876" t="s">
        <v>3</v>
      </c>
      <c r="BK10" s="878" t="s">
        <v>6</v>
      </c>
    </row>
    <row r="11" spans="1:63" s="27" customFormat="1" ht="21" customHeight="1">
      <c r="A11" s="823"/>
      <c r="B11" s="823"/>
      <c r="C11" s="845"/>
      <c r="D11" s="846"/>
      <c r="E11" s="846"/>
      <c r="F11" s="839"/>
      <c r="G11" s="845"/>
      <c r="H11" s="839"/>
      <c r="I11" s="835"/>
      <c r="J11" s="835"/>
      <c r="K11" s="835"/>
      <c r="L11" s="835"/>
      <c r="M11" s="835"/>
      <c r="N11" s="833"/>
      <c r="O11" s="835"/>
      <c r="P11" s="835"/>
      <c r="Q11" s="845"/>
      <c r="R11" s="839"/>
      <c r="S11" s="867" t="s">
        <v>7</v>
      </c>
      <c r="T11" s="856"/>
      <c r="U11" s="33"/>
      <c r="V11" s="856" t="s">
        <v>8</v>
      </c>
      <c r="W11" s="857"/>
      <c r="X11" s="867" t="s">
        <v>7</v>
      </c>
      <c r="Y11" s="856"/>
      <c r="Z11" s="33"/>
      <c r="AA11" s="856" t="s">
        <v>8</v>
      </c>
      <c r="AB11" s="857"/>
      <c r="AC11" s="839"/>
      <c r="AE11" s="473" t="str">
        <f>IF('様式-1裏「実務歴ポイント算定表」'!S12&lt;'様式-1表「内申書」'!AF7+730,"【警　告】",IF(COUNTBLANK(AE12:AE21)&lt;10,"【警　告】",""))</f>
        <v/>
      </c>
      <c r="AH11" s="874"/>
      <c r="AJ11" s="877"/>
      <c r="AK11" s="877"/>
      <c r="AL11" s="877"/>
      <c r="AM11" s="877"/>
      <c r="AN11" s="471"/>
      <c r="AO11" s="877"/>
      <c r="AP11" s="877"/>
      <c r="AQ11" s="877"/>
      <c r="AR11" s="1"/>
      <c r="AS11" s="877"/>
      <c r="AT11" s="877"/>
      <c r="AU11" s="879"/>
      <c r="AV11" s="1"/>
      <c r="AW11" s="877"/>
      <c r="AX11" s="877"/>
      <c r="AY11" s="879"/>
      <c r="AZ11" s="1"/>
      <c r="BA11" s="877"/>
      <c r="BB11" s="877"/>
      <c r="BC11" s="879"/>
      <c r="BD11" s="1"/>
      <c r="BE11" s="877"/>
      <c r="BF11" s="877"/>
      <c r="BG11" s="879"/>
      <c r="BH11" s="1"/>
      <c r="BI11" s="877"/>
      <c r="BJ11" s="877"/>
      <c r="BK11" s="879"/>
    </row>
    <row r="12" spans="1:63" s="27" customFormat="1" ht="24.95" customHeight="1">
      <c r="A12" s="34">
        <v>1</v>
      </c>
      <c r="B12" s="368" t="s">
        <v>288</v>
      </c>
      <c r="C12" s="864" t="s">
        <v>43</v>
      </c>
      <c r="D12" s="864"/>
      <c r="E12" s="864"/>
      <c r="F12" s="864"/>
      <c r="G12" s="831"/>
      <c r="H12" s="832"/>
      <c r="I12" s="17" t="s">
        <v>54</v>
      </c>
      <c r="J12" s="281">
        <v>154</v>
      </c>
      <c r="K12" s="281">
        <v>2</v>
      </c>
      <c r="L12" s="281">
        <v>1</v>
      </c>
      <c r="M12" s="282">
        <v>0.5</v>
      </c>
      <c r="N12" s="281">
        <v>410</v>
      </c>
      <c r="O12" s="281">
        <v>2</v>
      </c>
      <c r="P12" s="18" t="s">
        <v>34</v>
      </c>
      <c r="Q12" s="786" t="s">
        <v>49</v>
      </c>
      <c r="R12" s="787"/>
      <c r="S12" s="788">
        <v>37622</v>
      </c>
      <c r="T12" s="789"/>
      <c r="U12" s="35" t="str">
        <f>IF(S12="","","～")</f>
        <v>～</v>
      </c>
      <c r="V12" s="824">
        <v>38411</v>
      </c>
      <c r="W12" s="825"/>
      <c r="X12" s="861">
        <f>S12</f>
        <v>37622</v>
      </c>
      <c r="Y12" s="862"/>
      <c r="Z12" s="36" t="str">
        <f>IF(S12="","","～")</f>
        <v>～</v>
      </c>
      <c r="AA12" s="862">
        <f>V12</f>
        <v>38411</v>
      </c>
      <c r="AB12" s="863"/>
      <c r="AC12" s="287">
        <f>IF(S12="","",IF(V12="","",DATEDIF(S12,V12,"M")+1))</f>
        <v>26</v>
      </c>
      <c r="AE12" s="475" t="str">
        <f>IF('様式-1表「内申書」'!O5="〇",IF(S12&lt;'様式-1表「内申書」'!AF7+730,"上記による",""),IF(S12&lt;'様式-1表「内申書」'!B19+1,"上記による",""))</f>
        <v/>
      </c>
      <c r="AH12" s="474">
        <f t="shared" ref="AH12:AH21" si="0">IF(C12="","",IF(AND(I12="ＯＰＧＷ",M12&gt;=5),200050,IF(AND(I12="ＯＰＧＷ",M12&lt;5),200040,AJ12&amp;AK12&amp;AL12&amp;AM12&amp;AO12&amp;AP12&amp;AQ12&amp;AS12&amp;AT12&amp;AU12&amp;AW12&amp;AX12&amp;AY12&amp;BA12&amp;BB12&amp;BC12&amp;BE12&amp;BF12&amp;BG12&amp;BI12&amp;BJ12&amp;BK12)*1))</f>
        <v>132111</v>
      </c>
      <c r="AJ12" s="476">
        <f t="shared" ref="AJ12:AJ21" si="1">IF(OR(I12="新設",I12="建替"),IF(J12&lt;66,11,IF(J12&gt;=110,13,12)),"")</f>
        <v>13</v>
      </c>
      <c r="AK12" s="476">
        <f t="shared" ref="AK12:AK21" si="2">IF(OR(I12="新設",I12="建替"),IF(AND(J12&gt;=110,K12&gt;2),2,IF(K12=1,1,IF(K12&gt;=4,4,2))),"")</f>
        <v>2</v>
      </c>
      <c r="AL12" s="477">
        <f t="shared" ref="AL12:AL21" si="3">IF(OR(I12="新設",I12="建替"),IF(L12=1,1,2),"")</f>
        <v>1</v>
      </c>
      <c r="AM12" s="477">
        <f t="shared" ref="AM12:AM19" si="4">IF(OR(I12="新設",I12="建替"),IF(J12&gt;=110,11,IF(J12&lt;=66,10,10)+IF(OR(AND(K12=1,O12&gt;=2,OR(P12="多導体",P12="66kV相当")),AND(K12&gt;=2,OR(P12="66kV相当",P12="活線近接",P12="市街地")),AND(J12&gt;=66,K12=2,L12&gt;=2),AND(J12&gt;=66,K12&gt;=4)),1,0)),"")</f>
        <v>11</v>
      </c>
      <c r="AN12" s="478"/>
      <c r="AO12" s="476" t="str">
        <f t="shared" ref="AO12:AO21" si="5">IF(I12="電線張替",IF(J12&lt;66,IF(P12="66kV相当",32,"×"),32),"")</f>
        <v/>
      </c>
      <c r="AP12" s="476" t="str">
        <f t="shared" ref="AP12:AP21" si="6">IF(I12="電線張替",IF(K12&gt;3,40,IF(K12&gt;1,20,10)),"")</f>
        <v/>
      </c>
      <c r="AQ12" s="476" t="str">
        <f t="shared" ref="AQ12:AQ21" si="7">IF(I12="電線張替",IF(M12&gt;=2,20,10),"")</f>
        <v/>
      </c>
      <c r="AR12" s="478"/>
      <c r="AS12" s="476" t="str">
        <f>IF(I12="撤去",IF(J12&lt;66,"×",42),"")</f>
        <v/>
      </c>
      <c r="AT12" s="476" t="str">
        <f t="shared" ref="AT12:AT21" si="8">IF(I12="撤去",IF(K12&gt;3,40,IF(K12&gt;1,20,10))+IF(L12=1,1,2),"")</f>
        <v/>
      </c>
      <c r="AU12" s="476" t="str">
        <f t="shared" ref="AU12:AU15" si="9">IF(I12="撤去",IF(AND(J12&lt;66,K12&gt;3),11,IF(OR(K12&gt;3,AND(K12&gt;1,L12&gt;1)),11,10)),"")</f>
        <v/>
      </c>
      <c r="AV12" s="478"/>
      <c r="AW12" s="476" t="str">
        <f t="shared" ref="AW12:AW21" si="10">IF(I12="鉄塔単",IF(J12&gt;=110,13,IF(J12&lt;66,"×",12)),"")</f>
        <v/>
      </c>
      <c r="AX12" s="476" t="str">
        <f t="shared" ref="AX12:AX21" si="11">IF(I12="鉄塔単",IF(AND(J12&lt;110,K12&gt;3),40,IF(K12&gt;1,20,10))+IF(L12=1,1,2),"")</f>
        <v/>
      </c>
      <c r="AY12" s="479" t="str">
        <f t="shared" ref="AY12:AY21" si="12">IF(I12="鉄塔単","00","")</f>
        <v/>
      </c>
      <c r="AZ12" s="478"/>
      <c r="BA12" s="476" t="str">
        <f>IF(I12="架線単",IF(J12&gt;=110,13,IF(J12&lt;66,"×",12)),"")</f>
        <v/>
      </c>
      <c r="BB12" s="476" t="str">
        <f t="shared" ref="BB12:BB21" si="13">IF(I12="架線単",IF(AND(J12&lt;110,K12&gt;3),40,IF(K12&gt;1,20,10)),"")</f>
        <v/>
      </c>
      <c r="BC12" s="479" t="str">
        <f t="shared" ref="BC12:BC21" si="14">IF(I12="架線単",10,"")</f>
        <v/>
      </c>
      <c r="BD12" s="478"/>
      <c r="BE12" s="476" t="str">
        <f>IF(I12="撤去鉄塔単",IF(J12&lt;66,"×",42),"")</f>
        <v/>
      </c>
      <c r="BF12" s="476" t="str">
        <f t="shared" ref="BF12:BF21" si="15">IF(I12="撤去鉄塔単",IF(K12&gt;3,40,IF(K12&gt;1,20,10))+IF(L12=1,1,2),"")</f>
        <v/>
      </c>
      <c r="BG12" s="476" t="str">
        <f t="shared" ref="BG12:BG21" si="16">IF(I12="撤去鉄塔単","00","")</f>
        <v/>
      </c>
      <c r="BH12" s="478"/>
      <c r="BI12" s="476" t="str">
        <f>IF(I12="撤去架線単",IF(J12&lt;66,"×",42),"")</f>
        <v/>
      </c>
      <c r="BJ12" s="476" t="str">
        <f t="shared" ref="BJ12:BJ21" si="17">IF(I12="撤去架線単",IF(AND(J12&gt;=66,K12&gt;3),40,IF(K12&gt;1,20,10)),"")</f>
        <v/>
      </c>
      <c r="BK12" s="479" t="str">
        <f t="shared" ref="BK12:BK21" si="18">IF(I12="撤去架線単",10,"")</f>
        <v/>
      </c>
    </row>
    <row r="13" spans="1:63" s="27" customFormat="1" ht="24.95" customHeight="1">
      <c r="A13" s="37">
        <v>2</v>
      </c>
      <c r="B13" s="369" t="s">
        <v>287</v>
      </c>
      <c r="C13" s="829" t="s">
        <v>44</v>
      </c>
      <c r="D13" s="829"/>
      <c r="E13" s="829"/>
      <c r="F13" s="829"/>
      <c r="G13" s="774"/>
      <c r="H13" s="775"/>
      <c r="I13" s="19" t="s">
        <v>56</v>
      </c>
      <c r="J13" s="283">
        <v>66</v>
      </c>
      <c r="K13" s="283">
        <v>2</v>
      </c>
      <c r="L13" s="283">
        <v>2</v>
      </c>
      <c r="M13" s="284">
        <v>2.5</v>
      </c>
      <c r="N13" s="283">
        <v>240</v>
      </c>
      <c r="O13" s="283">
        <v>1</v>
      </c>
      <c r="P13" s="20"/>
      <c r="Q13" s="778" t="s">
        <v>49</v>
      </c>
      <c r="R13" s="779"/>
      <c r="S13" s="776">
        <v>38718</v>
      </c>
      <c r="T13" s="777"/>
      <c r="U13" s="38" t="str">
        <f t="shared" ref="U13:U21" si="19">IF(S13="","","～")</f>
        <v>～</v>
      </c>
      <c r="V13" s="826">
        <v>38748</v>
      </c>
      <c r="W13" s="827"/>
      <c r="X13" s="850">
        <f t="shared" ref="X13:X21" si="20">S13</f>
        <v>38718</v>
      </c>
      <c r="Y13" s="848"/>
      <c r="Z13" s="39" t="str">
        <f t="shared" ref="Z13:Z21" si="21">IF(S13="","","～")</f>
        <v>～</v>
      </c>
      <c r="AA13" s="848">
        <f t="shared" ref="AA13:AA21" si="22">V13</f>
        <v>38748</v>
      </c>
      <c r="AB13" s="849"/>
      <c r="AC13" s="288">
        <f t="shared" ref="AC13:AC20" si="23">IF(S13="","",IF(V13="","",DATEDIF(S13,V13,"M")+1))</f>
        <v>1</v>
      </c>
      <c r="AE13" s="475" t="str">
        <f>IF(V13="","",IF(OR(S13&lt;=V12,AND(S12&lt;=V13,V13&lt;=V12)),"上記の期間と重複あり",""))</f>
        <v/>
      </c>
      <c r="AF13" s="480" t="s">
        <v>436</v>
      </c>
      <c r="AH13" s="474">
        <f t="shared" si="0"/>
        <v>322020</v>
      </c>
      <c r="AJ13" s="476" t="str">
        <f t="shared" si="1"/>
        <v/>
      </c>
      <c r="AK13" s="476" t="str">
        <f t="shared" si="2"/>
        <v/>
      </c>
      <c r="AL13" s="477" t="str">
        <f t="shared" si="3"/>
        <v/>
      </c>
      <c r="AM13" s="477" t="str">
        <f t="shared" si="4"/>
        <v/>
      </c>
      <c r="AN13" s="478"/>
      <c r="AO13" s="476">
        <f t="shared" si="5"/>
        <v>32</v>
      </c>
      <c r="AP13" s="476">
        <f t="shared" si="6"/>
        <v>20</v>
      </c>
      <c r="AQ13" s="476">
        <f t="shared" si="7"/>
        <v>20</v>
      </c>
      <c r="AR13" s="478"/>
      <c r="AS13" s="476" t="str">
        <f t="shared" ref="AS13:AS21" si="24">IF(I13="撤去",IF(J13&lt;66,"×",42),"")</f>
        <v/>
      </c>
      <c r="AT13" s="476" t="str">
        <f t="shared" si="8"/>
        <v/>
      </c>
      <c r="AU13" s="476" t="str">
        <f t="shared" si="9"/>
        <v/>
      </c>
      <c r="AV13" s="478"/>
      <c r="AW13" s="476" t="str">
        <f t="shared" si="10"/>
        <v/>
      </c>
      <c r="AX13" s="476" t="str">
        <f t="shared" si="11"/>
        <v/>
      </c>
      <c r="AY13" s="479" t="str">
        <f t="shared" si="12"/>
        <v/>
      </c>
      <c r="AZ13" s="478"/>
      <c r="BA13" s="476" t="str">
        <f t="shared" ref="BA13:BA21" si="25">IF(I13="架線単",IF(J13&gt;=110,13,IF(J13&lt;66,"×",12)),"")</f>
        <v/>
      </c>
      <c r="BB13" s="476" t="str">
        <f t="shared" si="13"/>
        <v/>
      </c>
      <c r="BC13" s="479" t="str">
        <f t="shared" si="14"/>
        <v/>
      </c>
      <c r="BD13" s="478"/>
      <c r="BE13" s="476" t="str">
        <f t="shared" ref="BE13:BE21" si="26">IF(I13="撤去鉄塔単",IF(J13&lt;66,"×",42),"")</f>
        <v/>
      </c>
      <c r="BF13" s="476" t="str">
        <f t="shared" si="15"/>
        <v/>
      </c>
      <c r="BG13" s="476" t="str">
        <f t="shared" si="16"/>
        <v/>
      </c>
      <c r="BH13" s="478"/>
      <c r="BI13" s="476" t="str">
        <f t="shared" ref="BI13:BI21" si="27">IF(I13="撤去架線単",IF(J13&lt;66,"×",42),"")</f>
        <v/>
      </c>
      <c r="BJ13" s="476" t="str">
        <f t="shared" si="17"/>
        <v/>
      </c>
      <c r="BK13" s="479" t="str">
        <f t="shared" si="18"/>
        <v/>
      </c>
    </row>
    <row r="14" spans="1:63" s="27" customFormat="1" ht="24.95" customHeight="1">
      <c r="A14" s="37">
        <v>3</v>
      </c>
      <c r="B14" s="369" t="s">
        <v>286</v>
      </c>
      <c r="C14" s="829" t="s">
        <v>47</v>
      </c>
      <c r="D14" s="829"/>
      <c r="E14" s="829"/>
      <c r="F14" s="829"/>
      <c r="G14" s="774"/>
      <c r="H14" s="775"/>
      <c r="I14" s="19" t="s">
        <v>57</v>
      </c>
      <c r="J14" s="283">
        <v>66</v>
      </c>
      <c r="K14" s="283">
        <v>1</v>
      </c>
      <c r="L14" s="283">
        <v>3</v>
      </c>
      <c r="M14" s="284">
        <v>1.5</v>
      </c>
      <c r="N14" s="283">
        <v>160</v>
      </c>
      <c r="O14" s="283">
        <v>1</v>
      </c>
      <c r="P14" s="20"/>
      <c r="Q14" s="778" t="s">
        <v>49</v>
      </c>
      <c r="R14" s="779"/>
      <c r="S14" s="776">
        <v>39083</v>
      </c>
      <c r="T14" s="777"/>
      <c r="U14" s="38" t="str">
        <f t="shared" si="19"/>
        <v>～</v>
      </c>
      <c r="V14" s="826">
        <v>39113</v>
      </c>
      <c r="W14" s="827"/>
      <c r="X14" s="850">
        <f t="shared" si="20"/>
        <v>39083</v>
      </c>
      <c r="Y14" s="848"/>
      <c r="Z14" s="39" t="str">
        <f t="shared" si="21"/>
        <v>～</v>
      </c>
      <c r="AA14" s="848">
        <f t="shared" si="22"/>
        <v>39113</v>
      </c>
      <c r="AB14" s="849"/>
      <c r="AC14" s="288">
        <f t="shared" si="23"/>
        <v>1</v>
      </c>
      <c r="AE14" s="475" t="str">
        <f t="shared" ref="AE14:AE21" si="28">IF(V14="","",IF(OR(S14&lt;=V13,AND(S13&lt;=V14,V14&lt;=V13)),"上記の期間と重複あり",IF(OR(S14&lt;=V12,AND(S12&lt;=V14,V14&lt;=V12)),"上記の期間と重複あり","")))</f>
        <v/>
      </c>
      <c r="AF14" s="481" t="s">
        <v>157</v>
      </c>
      <c r="AH14" s="474">
        <f t="shared" si="0"/>
        <v>421210</v>
      </c>
      <c r="AJ14" s="476" t="str">
        <f t="shared" si="1"/>
        <v/>
      </c>
      <c r="AK14" s="476" t="str">
        <f t="shared" si="2"/>
        <v/>
      </c>
      <c r="AL14" s="477" t="str">
        <f t="shared" si="3"/>
        <v/>
      </c>
      <c r="AM14" s="477" t="str">
        <f t="shared" si="4"/>
        <v/>
      </c>
      <c r="AN14" s="478"/>
      <c r="AO14" s="476" t="str">
        <f t="shared" si="5"/>
        <v/>
      </c>
      <c r="AP14" s="476" t="str">
        <f t="shared" si="6"/>
        <v/>
      </c>
      <c r="AQ14" s="476" t="str">
        <f t="shared" si="7"/>
        <v/>
      </c>
      <c r="AR14" s="478"/>
      <c r="AS14" s="476">
        <f t="shared" si="24"/>
        <v>42</v>
      </c>
      <c r="AT14" s="476">
        <f t="shared" si="8"/>
        <v>12</v>
      </c>
      <c r="AU14" s="476">
        <f t="shared" si="9"/>
        <v>10</v>
      </c>
      <c r="AV14" s="478"/>
      <c r="AW14" s="476" t="str">
        <f t="shared" si="10"/>
        <v/>
      </c>
      <c r="AX14" s="476" t="str">
        <f t="shared" si="11"/>
        <v/>
      </c>
      <c r="AY14" s="479" t="str">
        <f t="shared" si="12"/>
        <v/>
      </c>
      <c r="AZ14" s="478"/>
      <c r="BA14" s="476" t="str">
        <f t="shared" si="25"/>
        <v/>
      </c>
      <c r="BB14" s="476" t="str">
        <f t="shared" si="13"/>
        <v/>
      </c>
      <c r="BC14" s="479" t="str">
        <f t="shared" si="14"/>
        <v/>
      </c>
      <c r="BD14" s="478"/>
      <c r="BE14" s="476" t="str">
        <f t="shared" si="26"/>
        <v/>
      </c>
      <c r="BF14" s="476" t="str">
        <f t="shared" si="15"/>
        <v/>
      </c>
      <c r="BG14" s="476" t="str">
        <f t="shared" si="16"/>
        <v/>
      </c>
      <c r="BH14" s="478"/>
      <c r="BI14" s="476" t="str">
        <f t="shared" si="27"/>
        <v/>
      </c>
      <c r="BJ14" s="476" t="str">
        <f t="shared" si="17"/>
        <v/>
      </c>
      <c r="BK14" s="479" t="str">
        <f t="shared" si="18"/>
        <v/>
      </c>
    </row>
    <row r="15" spans="1:63" s="27" customFormat="1" ht="24.95" customHeight="1">
      <c r="A15" s="37">
        <v>4</v>
      </c>
      <c r="B15" s="369" t="s">
        <v>282</v>
      </c>
      <c r="C15" s="829" t="s">
        <v>48</v>
      </c>
      <c r="D15" s="829"/>
      <c r="E15" s="829"/>
      <c r="F15" s="829"/>
      <c r="G15" s="774"/>
      <c r="H15" s="775"/>
      <c r="I15" s="19" t="s">
        <v>67</v>
      </c>
      <c r="J15" s="283">
        <v>66</v>
      </c>
      <c r="K15" s="283">
        <v>1</v>
      </c>
      <c r="L15" s="283">
        <v>3</v>
      </c>
      <c r="M15" s="284">
        <v>1</v>
      </c>
      <c r="N15" s="283">
        <v>240</v>
      </c>
      <c r="O15" s="283">
        <v>2</v>
      </c>
      <c r="P15" s="20" t="s">
        <v>34</v>
      </c>
      <c r="Q15" s="778" t="s">
        <v>49</v>
      </c>
      <c r="R15" s="779"/>
      <c r="S15" s="776">
        <v>43862</v>
      </c>
      <c r="T15" s="777"/>
      <c r="U15" s="38" t="str">
        <f t="shared" si="19"/>
        <v>～</v>
      </c>
      <c r="V15" s="826">
        <v>44347</v>
      </c>
      <c r="W15" s="827"/>
      <c r="X15" s="850">
        <f t="shared" si="20"/>
        <v>43862</v>
      </c>
      <c r="Y15" s="848"/>
      <c r="Z15" s="39" t="str">
        <f t="shared" si="21"/>
        <v>～</v>
      </c>
      <c r="AA15" s="848">
        <f t="shared" si="22"/>
        <v>44347</v>
      </c>
      <c r="AB15" s="849"/>
      <c r="AC15" s="288">
        <f t="shared" si="23"/>
        <v>16</v>
      </c>
      <c r="AE15" s="475" t="str">
        <f t="shared" si="28"/>
        <v/>
      </c>
      <c r="AF15" s="481" t="s">
        <v>437</v>
      </c>
      <c r="AH15" s="474">
        <f t="shared" si="0"/>
        <v>121211</v>
      </c>
      <c r="AJ15" s="476">
        <f t="shared" si="1"/>
        <v>12</v>
      </c>
      <c r="AK15" s="476">
        <f t="shared" si="2"/>
        <v>1</v>
      </c>
      <c r="AL15" s="477">
        <f t="shared" si="3"/>
        <v>2</v>
      </c>
      <c r="AM15" s="477">
        <f t="shared" si="4"/>
        <v>11</v>
      </c>
      <c r="AN15" s="478"/>
      <c r="AO15" s="476" t="str">
        <f t="shared" si="5"/>
        <v/>
      </c>
      <c r="AP15" s="476" t="str">
        <f t="shared" si="6"/>
        <v/>
      </c>
      <c r="AQ15" s="476" t="str">
        <f t="shared" si="7"/>
        <v/>
      </c>
      <c r="AR15" s="478"/>
      <c r="AS15" s="476" t="str">
        <f t="shared" si="24"/>
        <v/>
      </c>
      <c r="AT15" s="476" t="str">
        <f t="shared" si="8"/>
        <v/>
      </c>
      <c r="AU15" s="476" t="str">
        <f t="shared" si="9"/>
        <v/>
      </c>
      <c r="AV15" s="478"/>
      <c r="AW15" s="476" t="str">
        <f t="shared" si="10"/>
        <v/>
      </c>
      <c r="AX15" s="476" t="str">
        <f t="shared" si="11"/>
        <v/>
      </c>
      <c r="AY15" s="479" t="str">
        <f t="shared" si="12"/>
        <v/>
      </c>
      <c r="AZ15" s="478"/>
      <c r="BA15" s="476" t="str">
        <f t="shared" si="25"/>
        <v/>
      </c>
      <c r="BB15" s="476" t="str">
        <f t="shared" si="13"/>
        <v/>
      </c>
      <c r="BC15" s="479" t="str">
        <f t="shared" si="14"/>
        <v/>
      </c>
      <c r="BD15" s="478"/>
      <c r="BE15" s="476" t="str">
        <f t="shared" si="26"/>
        <v/>
      </c>
      <c r="BF15" s="476" t="str">
        <f t="shared" si="15"/>
        <v/>
      </c>
      <c r="BG15" s="476" t="str">
        <f t="shared" si="16"/>
        <v/>
      </c>
      <c r="BH15" s="478"/>
      <c r="BI15" s="476" t="str">
        <f t="shared" si="27"/>
        <v/>
      </c>
      <c r="BJ15" s="476" t="str">
        <f t="shared" si="17"/>
        <v/>
      </c>
      <c r="BK15" s="479" t="str">
        <f t="shared" si="18"/>
        <v/>
      </c>
    </row>
    <row r="16" spans="1:63" s="27" customFormat="1" ht="24.95" customHeight="1">
      <c r="A16" s="37">
        <v>5</v>
      </c>
      <c r="B16" s="369" t="s">
        <v>288</v>
      </c>
      <c r="C16" s="829" t="s">
        <v>172</v>
      </c>
      <c r="D16" s="829"/>
      <c r="E16" s="829"/>
      <c r="F16" s="829"/>
      <c r="G16" s="774"/>
      <c r="H16" s="775"/>
      <c r="I16" s="19" t="s">
        <v>192</v>
      </c>
      <c r="J16" s="283">
        <v>154</v>
      </c>
      <c r="K16" s="283">
        <v>1</v>
      </c>
      <c r="L16" s="283"/>
      <c r="M16" s="284">
        <v>1</v>
      </c>
      <c r="N16" s="283">
        <v>410</v>
      </c>
      <c r="O16" s="283">
        <v>1</v>
      </c>
      <c r="P16" s="20" t="s">
        <v>211</v>
      </c>
      <c r="Q16" s="778" t="s">
        <v>50</v>
      </c>
      <c r="R16" s="779"/>
      <c r="S16" s="776">
        <v>44593</v>
      </c>
      <c r="T16" s="777"/>
      <c r="U16" s="38" t="str">
        <f t="shared" si="19"/>
        <v>～</v>
      </c>
      <c r="V16" s="826">
        <v>44651</v>
      </c>
      <c r="W16" s="827"/>
      <c r="X16" s="850">
        <f t="shared" si="20"/>
        <v>44593</v>
      </c>
      <c r="Y16" s="848"/>
      <c r="Z16" s="39" t="str">
        <f t="shared" si="21"/>
        <v>～</v>
      </c>
      <c r="AA16" s="848">
        <f t="shared" si="22"/>
        <v>44651</v>
      </c>
      <c r="AB16" s="849"/>
      <c r="AC16" s="288">
        <f t="shared" si="23"/>
        <v>2</v>
      </c>
      <c r="AE16" s="475" t="str">
        <f t="shared" si="28"/>
        <v/>
      </c>
      <c r="AF16" s="481" t="s">
        <v>49</v>
      </c>
      <c r="AH16" s="474">
        <f t="shared" si="0"/>
        <v>131010</v>
      </c>
      <c r="AJ16" s="476" t="str">
        <f t="shared" si="1"/>
        <v/>
      </c>
      <c r="AK16" s="476" t="str">
        <f t="shared" si="2"/>
        <v/>
      </c>
      <c r="AL16" s="477" t="str">
        <f t="shared" si="3"/>
        <v/>
      </c>
      <c r="AM16" s="477" t="str">
        <f t="shared" si="4"/>
        <v/>
      </c>
      <c r="AN16" s="478"/>
      <c r="AO16" s="476" t="str">
        <f t="shared" si="5"/>
        <v/>
      </c>
      <c r="AP16" s="476" t="str">
        <f t="shared" si="6"/>
        <v/>
      </c>
      <c r="AQ16" s="476" t="str">
        <f t="shared" si="7"/>
        <v/>
      </c>
      <c r="AR16" s="478"/>
      <c r="AS16" s="476" t="str">
        <f t="shared" si="24"/>
        <v/>
      </c>
      <c r="AT16" s="476" t="str">
        <f t="shared" si="8"/>
        <v/>
      </c>
      <c r="AU16" s="476" t="str">
        <f>IF(I16="撤去",IF(AND(J16&lt;66,K16&gt;3),11,IF(OR(K16&gt;3,AND(K16&gt;1,L16&gt;1)),11,10)),"")</f>
        <v/>
      </c>
      <c r="AV16" s="478"/>
      <c r="AW16" s="476" t="str">
        <f t="shared" si="10"/>
        <v/>
      </c>
      <c r="AX16" s="476" t="str">
        <f t="shared" si="11"/>
        <v/>
      </c>
      <c r="AY16" s="479" t="str">
        <f t="shared" si="12"/>
        <v/>
      </c>
      <c r="AZ16" s="478"/>
      <c r="BA16" s="476">
        <f t="shared" si="25"/>
        <v>13</v>
      </c>
      <c r="BB16" s="476">
        <f t="shared" si="13"/>
        <v>10</v>
      </c>
      <c r="BC16" s="479">
        <f t="shared" si="14"/>
        <v>10</v>
      </c>
      <c r="BD16" s="478"/>
      <c r="BE16" s="476" t="str">
        <f t="shared" si="26"/>
        <v/>
      </c>
      <c r="BF16" s="476" t="str">
        <f t="shared" si="15"/>
        <v/>
      </c>
      <c r="BG16" s="476" t="str">
        <f t="shared" si="16"/>
        <v/>
      </c>
      <c r="BH16" s="478"/>
      <c r="BI16" s="476" t="str">
        <f t="shared" si="27"/>
        <v/>
      </c>
      <c r="BJ16" s="476" t="str">
        <f t="shared" si="17"/>
        <v/>
      </c>
      <c r="BK16" s="479" t="str">
        <f t="shared" si="18"/>
        <v/>
      </c>
    </row>
    <row r="17" spans="1:63" s="27" customFormat="1" ht="24.95" customHeight="1">
      <c r="A17" s="37">
        <v>6</v>
      </c>
      <c r="B17" s="369" t="s">
        <v>288</v>
      </c>
      <c r="C17" s="829" t="s">
        <v>189</v>
      </c>
      <c r="D17" s="829"/>
      <c r="E17" s="829"/>
      <c r="F17" s="829"/>
      <c r="G17" s="774"/>
      <c r="H17" s="775"/>
      <c r="I17" s="19" t="s">
        <v>190</v>
      </c>
      <c r="J17" s="283">
        <v>66</v>
      </c>
      <c r="K17" s="283">
        <v>2</v>
      </c>
      <c r="L17" s="283"/>
      <c r="M17" s="284">
        <v>1</v>
      </c>
      <c r="N17" s="283">
        <v>160</v>
      </c>
      <c r="O17" s="283">
        <v>1</v>
      </c>
      <c r="P17" s="20" t="s">
        <v>212</v>
      </c>
      <c r="Q17" s="778" t="s">
        <v>50</v>
      </c>
      <c r="R17" s="779"/>
      <c r="S17" s="776">
        <v>44652</v>
      </c>
      <c r="T17" s="777"/>
      <c r="U17" s="38" t="str">
        <f t="shared" si="19"/>
        <v>～</v>
      </c>
      <c r="V17" s="826">
        <v>44681</v>
      </c>
      <c r="W17" s="827"/>
      <c r="X17" s="850">
        <f t="shared" si="20"/>
        <v>44652</v>
      </c>
      <c r="Y17" s="848"/>
      <c r="Z17" s="39" t="str">
        <f t="shared" si="21"/>
        <v>～</v>
      </c>
      <c r="AA17" s="848">
        <f t="shared" si="22"/>
        <v>44681</v>
      </c>
      <c r="AB17" s="849"/>
      <c r="AC17" s="288">
        <f t="shared" si="23"/>
        <v>1</v>
      </c>
      <c r="AE17" s="475" t="str">
        <f t="shared" si="28"/>
        <v/>
      </c>
      <c r="AF17" s="481" t="s">
        <v>50</v>
      </c>
      <c r="AH17" s="474">
        <f t="shared" si="0"/>
        <v>422010</v>
      </c>
      <c r="AJ17" s="476" t="str">
        <f t="shared" si="1"/>
        <v/>
      </c>
      <c r="AK17" s="476" t="str">
        <f t="shared" si="2"/>
        <v/>
      </c>
      <c r="AL17" s="477" t="str">
        <f t="shared" si="3"/>
        <v/>
      </c>
      <c r="AM17" s="477" t="str">
        <f t="shared" si="4"/>
        <v/>
      </c>
      <c r="AN17" s="478"/>
      <c r="AO17" s="476" t="str">
        <f t="shared" si="5"/>
        <v/>
      </c>
      <c r="AP17" s="476" t="str">
        <f t="shared" si="6"/>
        <v/>
      </c>
      <c r="AQ17" s="476" t="str">
        <f t="shared" si="7"/>
        <v/>
      </c>
      <c r="AR17" s="478"/>
      <c r="AS17" s="476" t="str">
        <f t="shared" si="24"/>
        <v/>
      </c>
      <c r="AT17" s="476" t="str">
        <f t="shared" si="8"/>
        <v/>
      </c>
      <c r="AU17" s="476" t="str">
        <f t="shared" ref="AU17:AU21" si="29">IF(I17="撤去",IF(AND(J17&lt;66,K17&gt;3),11,IF(OR(K17&gt;3,AND(K17&gt;1,L17&gt;1)),11,10)),"")</f>
        <v/>
      </c>
      <c r="AV17" s="478"/>
      <c r="AW17" s="476" t="str">
        <f t="shared" si="10"/>
        <v/>
      </c>
      <c r="AX17" s="476" t="str">
        <f t="shared" si="11"/>
        <v/>
      </c>
      <c r="AY17" s="479" t="str">
        <f t="shared" si="12"/>
        <v/>
      </c>
      <c r="AZ17" s="478"/>
      <c r="BA17" s="476" t="str">
        <f t="shared" si="25"/>
        <v/>
      </c>
      <c r="BB17" s="476" t="str">
        <f t="shared" si="13"/>
        <v/>
      </c>
      <c r="BC17" s="479" t="str">
        <f t="shared" si="14"/>
        <v/>
      </c>
      <c r="BD17" s="478"/>
      <c r="BE17" s="476" t="str">
        <f t="shared" si="26"/>
        <v/>
      </c>
      <c r="BF17" s="476" t="str">
        <f t="shared" si="15"/>
        <v/>
      </c>
      <c r="BG17" s="476" t="str">
        <f t="shared" si="16"/>
        <v/>
      </c>
      <c r="BH17" s="478"/>
      <c r="BI17" s="476">
        <f t="shared" si="27"/>
        <v>42</v>
      </c>
      <c r="BJ17" s="476">
        <f t="shared" si="17"/>
        <v>20</v>
      </c>
      <c r="BK17" s="479">
        <f t="shared" si="18"/>
        <v>10</v>
      </c>
    </row>
    <row r="18" spans="1:63" s="27" customFormat="1" ht="24.95" customHeight="1">
      <c r="A18" s="37">
        <v>7</v>
      </c>
      <c r="B18" s="369" t="s">
        <v>288</v>
      </c>
      <c r="C18" s="829" t="s">
        <v>320</v>
      </c>
      <c r="D18" s="829"/>
      <c r="E18" s="829"/>
      <c r="F18" s="829"/>
      <c r="G18" s="774"/>
      <c r="H18" s="775"/>
      <c r="I18" s="19" t="s">
        <v>54</v>
      </c>
      <c r="J18" s="283">
        <v>33</v>
      </c>
      <c r="K18" s="283">
        <v>1</v>
      </c>
      <c r="L18" s="283">
        <v>1</v>
      </c>
      <c r="M18" s="284">
        <v>0.5</v>
      </c>
      <c r="N18" s="283">
        <v>240</v>
      </c>
      <c r="O18" s="283">
        <v>1</v>
      </c>
      <c r="P18" s="20" t="s">
        <v>36</v>
      </c>
      <c r="Q18" s="778" t="s">
        <v>324</v>
      </c>
      <c r="R18" s="779"/>
      <c r="S18" s="776">
        <v>44682</v>
      </c>
      <c r="T18" s="777"/>
      <c r="U18" s="38" t="str">
        <f t="shared" si="19"/>
        <v>～</v>
      </c>
      <c r="V18" s="826">
        <v>44865</v>
      </c>
      <c r="W18" s="827"/>
      <c r="X18" s="850">
        <f>S18</f>
        <v>44682</v>
      </c>
      <c r="Y18" s="848"/>
      <c r="Z18" s="39" t="str">
        <f t="shared" si="21"/>
        <v>～</v>
      </c>
      <c r="AA18" s="848">
        <f>V18</f>
        <v>44865</v>
      </c>
      <c r="AB18" s="849"/>
      <c r="AC18" s="288">
        <f t="shared" si="23"/>
        <v>6</v>
      </c>
      <c r="AE18" s="475" t="str">
        <f t="shared" si="28"/>
        <v/>
      </c>
      <c r="AH18" s="474">
        <f t="shared" si="0"/>
        <v>111110</v>
      </c>
      <c r="AJ18" s="476">
        <f t="shared" si="1"/>
        <v>11</v>
      </c>
      <c r="AK18" s="476">
        <f t="shared" si="2"/>
        <v>1</v>
      </c>
      <c r="AL18" s="477">
        <f t="shared" si="3"/>
        <v>1</v>
      </c>
      <c r="AM18" s="477">
        <f t="shared" si="4"/>
        <v>10</v>
      </c>
      <c r="AN18" s="478"/>
      <c r="AO18" s="476" t="str">
        <f t="shared" si="5"/>
        <v/>
      </c>
      <c r="AP18" s="476" t="str">
        <f t="shared" si="6"/>
        <v/>
      </c>
      <c r="AQ18" s="476" t="str">
        <f t="shared" si="7"/>
        <v/>
      </c>
      <c r="AR18" s="478"/>
      <c r="AS18" s="476" t="str">
        <f t="shared" si="24"/>
        <v/>
      </c>
      <c r="AT18" s="476" t="str">
        <f t="shared" si="8"/>
        <v/>
      </c>
      <c r="AU18" s="476" t="str">
        <f t="shared" si="29"/>
        <v/>
      </c>
      <c r="AV18" s="478"/>
      <c r="AW18" s="476" t="str">
        <f t="shared" si="10"/>
        <v/>
      </c>
      <c r="AX18" s="476" t="str">
        <f t="shared" si="11"/>
        <v/>
      </c>
      <c r="AY18" s="479" t="str">
        <f t="shared" si="12"/>
        <v/>
      </c>
      <c r="AZ18" s="478"/>
      <c r="BA18" s="476" t="str">
        <f t="shared" si="25"/>
        <v/>
      </c>
      <c r="BB18" s="476" t="str">
        <f t="shared" si="13"/>
        <v/>
      </c>
      <c r="BC18" s="479" t="str">
        <f t="shared" si="14"/>
        <v/>
      </c>
      <c r="BD18" s="478"/>
      <c r="BE18" s="476" t="str">
        <f t="shared" si="26"/>
        <v/>
      </c>
      <c r="BF18" s="476" t="str">
        <f t="shared" si="15"/>
        <v/>
      </c>
      <c r="BG18" s="476" t="str">
        <f t="shared" si="16"/>
        <v/>
      </c>
      <c r="BH18" s="478"/>
      <c r="BI18" s="476" t="str">
        <f t="shared" si="27"/>
        <v/>
      </c>
      <c r="BJ18" s="476" t="str">
        <f t="shared" si="17"/>
        <v/>
      </c>
      <c r="BK18" s="479" t="str">
        <f t="shared" si="18"/>
        <v/>
      </c>
    </row>
    <row r="19" spans="1:63" s="27" customFormat="1" ht="24.95" customHeight="1">
      <c r="A19" s="37">
        <v>8</v>
      </c>
      <c r="B19" s="369" t="s">
        <v>19</v>
      </c>
      <c r="C19" s="829" t="s">
        <v>321</v>
      </c>
      <c r="D19" s="829"/>
      <c r="E19" s="829"/>
      <c r="F19" s="829"/>
      <c r="G19" s="774"/>
      <c r="H19" s="775"/>
      <c r="I19" s="19" t="s">
        <v>323</v>
      </c>
      <c r="J19" s="283">
        <v>154</v>
      </c>
      <c r="K19" s="283">
        <v>2</v>
      </c>
      <c r="L19" s="283">
        <v>7</v>
      </c>
      <c r="M19" s="284">
        <v>4</v>
      </c>
      <c r="N19" s="283">
        <v>60</v>
      </c>
      <c r="O19" s="283">
        <v>1</v>
      </c>
      <c r="P19" s="20"/>
      <c r="Q19" s="778" t="s">
        <v>324</v>
      </c>
      <c r="R19" s="779"/>
      <c r="S19" s="776">
        <v>44866</v>
      </c>
      <c r="T19" s="777"/>
      <c r="U19" s="38" t="str">
        <f t="shared" si="19"/>
        <v>～</v>
      </c>
      <c r="V19" s="826">
        <v>44915</v>
      </c>
      <c r="W19" s="827"/>
      <c r="X19" s="850">
        <f>S19</f>
        <v>44866</v>
      </c>
      <c r="Y19" s="848"/>
      <c r="Z19" s="39" t="str">
        <f t="shared" si="21"/>
        <v>～</v>
      </c>
      <c r="AA19" s="848">
        <f>V19</f>
        <v>44915</v>
      </c>
      <c r="AB19" s="849"/>
      <c r="AC19" s="288">
        <f t="shared" si="23"/>
        <v>2</v>
      </c>
      <c r="AE19" s="475" t="str">
        <f t="shared" si="28"/>
        <v/>
      </c>
      <c r="AH19" s="474">
        <f t="shared" si="0"/>
        <v>200040</v>
      </c>
      <c r="AJ19" s="476" t="str">
        <f t="shared" si="1"/>
        <v/>
      </c>
      <c r="AK19" s="476" t="str">
        <f t="shared" si="2"/>
        <v/>
      </c>
      <c r="AL19" s="477" t="str">
        <f t="shared" si="3"/>
        <v/>
      </c>
      <c r="AM19" s="477" t="str">
        <f t="shared" si="4"/>
        <v/>
      </c>
      <c r="AN19" s="478"/>
      <c r="AO19" s="476" t="str">
        <f t="shared" si="5"/>
        <v/>
      </c>
      <c r="AP19" s="476" t="str">
        <f t="shared" si="6"/>
        <v/>
      </c>
      <c r="AQ19" s="476" t="str">
        <f t="shared" si="7"/>
        <v/>
      </c>
      <c r="AR19" s="478"/>
      <c r="AS19" s="476" t="str">
        <f t="shared" si="24"/>
        <v/>
      </c>
      <c r="AT19" s="476" t="str">
        <f t="shared" si="8"/>
        <v/>
      </c>
      <c r="AU19" s="476" t="str">
        <f t="shared" si="29"/>
        <v/>
      </c>
      <c r="AV19" s="478"/>
      <c r="AW19" s="476" t="str">
        <f t="shared" si="10"/>
        <v/>
      </c>
      <c r="AX19" s="476" t="str">
        <f t="shared" si="11"/>
        <v/>
      </c>
      <c r="AY19" s="479" t="str">
        <f t="shared" si="12"/>
        <v/>
      </c>
      <c r="AZ19" s="478"/>
      <c r="BA19" s="476" t="str">
        <f t="shared" si="25"/>
        <v/>
      </c>
      <c r="BB19" s="476" t="str">
        <f t="shared" si="13"/>
        <v/>
      </c>
      <c r="BC19" s="479" t="str">
        <f t="shared" si="14"/>
        <v/>
      </c>
      <c r="BD19" s="478"/>
      <c r="BE19" s="476" t="str">
        <f t="shared" si="26"/>
        <v/>
      </c>
      <c r="BF19" s="476" t="str">
        <f t="shared" si="15"/>
        <v/>
      </c>
      <c r="BG19" s="476" t="str">
        <f t="shared" si="16"/>
        <v/>
      </c>
      <c r="BH19" s="478"/>
      <c r="BI19" s="476" t="str">
        <f t="shared" si="27"/>
        <v/>
      </c>
      <c r="BJ19" s="476" t="str">
        <f t="shared" si="17"/>
        <v/>
      </c>
      <c r="BK19" s="479" t="str">
        <f t="shared" si="18"/>
        <v/>
      </c>
    </row>
    <row r="20" spans="1:63" s="27" customFormat="1" ht="24.95" customHeight="1">
      <c r="A20" s="37">
        <v>9</v>
      </c>
      <c r="B20" s="369" t="s">
        <v>288</v>
      </c>
      <c r="C20" s="829" t="s">
        <v>322</v>
      </c>
      <c r="D20" s="829"/>
      <c r="E20" s="829"/>
      <c r="F20" s="829"/>
      <c r="G20" s="774"/>
      <c r="H20" s="775"/>
      <c r="I20" s="19" t="s">
        <v>56</v>
      </c>
      <c r="J20" s="283">
        <v>33</v>
      </c>
      <c r="K20" s="283">
        <v>2</v>
      </c>
      <c r="L20" s="283"/>
      <c r="M20" s="284">
        <v>1.8</v>
      </c>
      <c r="N20" s="283">
        <v>240</v>
      </c>
      <c r="O20" s="283">
        <v>1</v>
      </c>
      <c r="P20" s="20" t="s">
        <v>278</v>
      </c>
      <c r="Q20" s="778" t="s">
        <v>324</v>
      </c>
      <c r="R20" s="779"/>
      <c r="S20" s="776">
        <v>44958</v>
      </c>
      <c r="T20" s="777"/>
      <c r="U20" s="38" t="str">
        <f t="shared" si="19"/>
        <v>～</v>
      </c>
      <c r="V20" s="826">
        <v>45077</v>
      </c>
      <c r="W20" s="827"/>
      <c r="X20" s="850">
        <f t="shared" si="20"/>
        <v>44958</v>
      </c>
      <c r="Y20" s="848"/>
      <c r="Z20" s="39" t="str">
        <f t="shared" si="21"/>
        <v>～</v>
      </c>
      <c r="AA20" s="848">
        <f t="shared" si="22"/>
        <v>45077</v>
      </c>
      <c r="AB20" s="849"/>
      <c r="AC20" s="288">
        <f t="shared" si="23"/>
        <v>4</v>
      </c>
      <c r="AE20" s="475" t="str">
        <f t="shared" si="28"/>
        <v/>
      </c>
      <c r="AH20" s="474">
        <f t="shared" si="0"/>
        <v>322010</v>
      </c>
      <c r="AJ20" s="476" t="str">
        <f t="shared" si="1"/>
        <v/>
      </c>
      <c r="AK20" s="476" t="str">
        <f t="shared" si="2"/>
        <v/>
      </c>
      <c r="AL20" s="477" t="str">
        <f t="shared" si="3"/>
        <v/>
      </c>
      <c r="AM20" s="477" t="str">
        <f>IF(OR(I20="新設",I20="建替"),IF(J20&gt;=110,11,IF(J20&lt;=66,10,10)+IF(OR(AND(K20=1,O20&gt;=2,OR(P20="多導体",P20="66kV相当")),AND(K20&gt;=2,OR(P20="66kV相当",P20="活線近接",P20="市街地")),AND(J20&gt;=66,K20=2,L20&gt;=2),AND(J20&gt;=66,K20&gt;=4)),1,0)),"")</f>
        <v/>
      </c>
      <c r="AN20" s="478"/>
      <c r="AO20" s="476">
        <f t="shared" si="5"/>
        <v>32</v>
      </c>
      <c r="AP20" s="476">
        <f t="shared" si="6"/>
        <v>20</v>
      </c>
      <c r="AQ20" s="476">
        <f t="shared" si="7"/>
        <v>10</v>
      </c>
      <c r="AR20" s="478"/>
      <c r="AS20" s="476" t="str">
        <f t="shared" si="24"/>
        <v/>
      </c>
      <c r="AT20" s="476" t="str">
        <f t="shared" si="8"/>
        <v/>
      </c>
      <c r="AU20" s="476" t="str">
        <f t="shared" si="29"/>
        <v/>
      </c>
      <c r="AV20" s="478"/>
      <c r="AW20" s="476" t="str">
        <f t="shared" si="10"/>
        <v/>
      </c>
      <c r="AX20" s="476" t="str">
        <f t="shared" si="11"/>
        <v/>
      </c>
      <c r="AY20" s="479" t="str">
        <f t="shared" si="12"/>
        <v/>
      </c>
      <c r="AZ20" s="478"/>
      <c r="BA20" s="476" t="str">
        <f t="shared" si="25"/>
        <v/>
      </c>
      <c r="BB20" s="476" t="str">
        <f t="shared" si="13"/>
        <v/>
      </c>
      <c r="BC20" s="479" t="str">
        <f t="shared" si="14"/>
        <v/>
      </c>
      <c r="BD20" s="478"/>
      <c r="BE20" s="476" t="str">
        <f t="shared" si="26"/>
        <v/>
      </c>
      <c r="BF20" s="476" t="str">
        <f t="shared" si="15"/>
        <v/>
      </c>
      <c r="BG20" s="476" t="str">
        <f t="shared" si="16"/>
        <v/>
      </c>
      <c r="BH20" s="478"/>
      <c r="BI20" s="476" t="str">
        <f t="shared" si="27"/>
        <v/>
      </c>
      <c r="BJ20" s="476" t="str">
        <f t="shared" si="17"/>
        <v/>
      </c>
      <c r="BK20" s="479" t="str">
        <f t="shared" si="18"/>
        <v/>
      </c>
    </row>
    <row r="21" spans="1:63" s="27" customFormat="1" ht="24.95" customHeight="1">
      <c r="A21" s="40">
        <v>10</v>
      </c>
      <c r="B21" s="370"/>
      <c r="C21" s="830"/>
      <c r="D21" s="830"/>
      <c r="E21" s="830"/>
      <c r="F21" s="830"/>
      <c r="G21" s="840"/>
      <c r="H21" s="841"/>
      <c r="I21" s="21"/>
      <c r="J21" s="285"/>
      <c r="K21" s="285"/>
      <c r="L21" s="285"/>
      <c r="M21" s="286"/>
      <c r="N21" s="285"/>
      <c r="O21" s="285"/>
      <c r="P21" s="22"/>
      <c r="Q21" s="810"/>
      <c r="R21" s="811"/>
      <c r="S21" s="790"/>
      <c r="T21" s="791"/>
      <c r="U21" s="41" t="str">
        <f t="shared" si="19"/>
        <v/>
      </c>
      <c r="V21" s="851"/>
      <c r="W21" s="852"/>
      <c r="X21" s="853">
        <f t="shared" si="20"/>
        <v>0</v>
      </c>
      <c r="Y21" s="854"/>
      <c r="Z21" s="42" t="str">
        <f t="shared" si="21"/>
        <v/>
      </c>
      <c r="AA21" s="854">
        <f t="shared" si="22"/>
        <v>0</v>
      </c>
      <c r="AB21" s="855"/>
      <c r="AC21" s="289" t="str">
        <f>IF(S21="","",IF(V21="","",DATEDIF(S21,V21,"M")+1))</f>
        <v/>
      </c>
      <c r="AE21" s="475" t="str">
        <f t="shared" si="28"/>
        <v/>
      </c>
      <c r="AH21" s="474" t="str">
        <f t="shared" si="0"/>
        <v/>
      </c>
      <c r="AJ21" s="476" t="str">
        <f t="shared" si="1"/>
        <v/>
      </c>
      <c r="AK21" s="476" t="str">
        <f t="shared" si="2"/>
        <v/>
      </c>
      <c r="AL21" s="477" t="str">
        <f t="shared" si="3"/>
        <v/>
      </c>
      <c r="AM21" s="477" t="str">
        <f>IF(OR(I21="新設",I21="建替"),IF(J21&gt;=110,11,IF(J21&lt;=66,10,10)+IF(OR(AND(K21=1,O21&gt;=2,OR(P21="多導体",P21="66kV相当")),AND(K21&gt;=2,OR(P21="66kV相当",P21="活線近接",P21="市街地")),AND(J21&gt;=66,K21=2,L21&gt;=2),AND(J21&gt;=66,K21&gt;=4)),1,0)),"")</f>
        <v/>
      </c>
      <c r="AN21" s="478"/>
      <c r="AO21" s="476" t="str">
        <f t="shared" si="5"/>
        <v/>
      </c>
      <c r="AP21" s="476" t="str">
        <f t="shared" si="6"/>
        <v/>
      </c>
      <c r="AQ21" s="476" t="str">
        <f t="shared" si="7"/>
        <v/>
      </c>
      <c r="AR21" s="478"/>
      <c r="AS21" s="476" t="str">
        <f t="shared" si="24"/>
        <v/>
      </c>
      <c r="AT21" s="476" t="str">
        <f t="shared" si="8"/>
        <v/>
      </c>
      <c r="AU21" s="476" t="str">
        <f t="shared" si="29"/>
        <v/>
      </c>
      <c r="AV21" s="478"/>
      <c r="AW21" s="476" t="str">
        <f t="shared" si="10"/>
        <v/>
      </c>
      <c r="AX21" s="476" t="str">
        <f t="shared" si="11"/>
        <v/>
      </c>
      <c r="AY21" s="479" t="str">
        <f t="shared" si="12"/>
        <v/>
      </c>
      <c r="AZ21" s="478"/>
      <c r="BA21" s="476" t="str">
        <f t="shared" si="25"/>
        <v/>
      </c>
      <c r="BB21" s="476" t="str">
        <f t="shared" si="13"/>
        <v/>
      </c>
      <c r="BC21" s="479" t="str">
        <f t="shared" si="14"/>
        <v/>
      </c>
      <c r="BD21" s="478"/>
      <c r="BE21" s="476" t="str">
        <f t="shared" si="26"/>
        <v/>
      </c>
      <c r="BF21" s="476" t="str">
        <f t="shared" si="15"/>
        <v/>
      </c>
      <c r="BG21" s="476" t="str">
        <f t="shared" si="16"/>
        <v/>
      </c>
      <c r="BH21" s="478"/>
      <c r="BI21" s="476" t="str">
        <f t="shared" si="27"/>
        <v/>
      </c>
      <c r="BJ21" s="476" t="str">
        <f t="shared" si="17"/>
        <v/>
      </c>
      <c r="BK21" s="479" t="str">
        <f t="shared" si="18"/>
        <v/>
      </c>
    </row>
    <row r="22" spans="1:63" s="27" customFormat="1" ht="21" customHeight="1">
      <c r="S22" s="792" t="s">
        <v>159</v>
      </c>
      <c r="T22" s="793"/>
      <c r="U22" s="793"/>
      <c r="V22" s="793"/>
      <c r="W22" s="793"/>
      <c r="X22" s="793"/>
      <c r="Y22" s="793"/>
      <c r="Z22" s="793"/>
      <c r="AA22" s="793"/>
      <c r="AB22" s="794"/>
      <c r="AC22" s="290" t="str">
        <f>IF(B3="上級現場代理人",SUM(AC12:AC21),"")</f>
        <v/>
      </c>
      <c r="AE22" s="475" t="str">
        <f>IF(V22="","",IF(AND(S20&lt;=S22,V20&gt;=S22,S20&lt;=V22,V20&gt;=V22,S21&lt;=S22,V21&gt;=S22,S21&lt;=V22,V21&gt;=V22),"上記の期間と重複あり",""))</f>
        <v/>
      </c>
      <c r="AH22" s="482"/>
      <c r="AJ22" s="482"/>
      <c r="AK22" s="482"/>
      <c r="AL22" s="482"/>
      <c r="AM22" s="482"/>
      <c r="AN22" s="1"/>
      <c r="AO22" s="482"/>
      <c r="AP22" s="482"/>
      <c r="AQ22" s="482"/>
      <c r="AR22" s="1"/>
      <c r="AS22" s="482"/>
      <c r="AT22" s="482"/>
      <c r="AU22" s="482"/>
      <c r="AV22" s="1"/>
      <c r="AW22" s="482"/>
      <c r="AX22" s="482"/>
      <c r="AY22" s="482"/>
      <c r="AZ22" s="1"/>
      <c r="BA22" s="482"/>
      <c r="BB22" s="482"/>
      <c r="BC22" s="482"/>
      <c r="BD22" s="1"/>
      <c r="BE22" s="482"/>
      <c r="BF22" s="482"/>
      <c r="BG22" s="482"/>
      <c r="BH22" s="1"/>
      <c r="BI22" s="482"/>
      <c r="BJ22" s="482"/>
      <c r="BK22" s="482"/>
    </row>
    <row r="23" spans="1:63" s="27" customFormat="1" ht="21" customHeight="1">
      <c r="AE23" s="483"/>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row>
    <row r="24" spans="1:63" s="27" customFormat="1" ht="21" customHeight="1">
      <c r="AE24" s="483"/>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row>
    <row r="25" spans="1:63" s="27" customFormat="1" ht="21" customHeight="1">
      <c r="A25" s="29" t="s">
        <v>58</v>
      </c>
      <c r="H25" s="29" t="s">
        <v>165</v>
      </c>
      <c r="AE25" s="483"/>
      <c r="AH25" s="48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row>
    <row r="26" spans="1:63" s="27" customFormat="1" ht="21" customHeight="1">
      <c r="A26" s="828" t="s">
        <v>45</v>
      </c>
      <c r="B26" s="820" t="s">
        <v>93</v>
      </c>
      <c r="C26" s="828" t="s">
        <v>16</v>
      </c>
      <c r="D26" s="792" t="s">
        <v>20</v>
      </c>
      <c r="E26" s="794"/>
      <c r="F26" s="823" t="s">
        <v>22</v>
      </c>
      <c r="G26" s="823"/>
      <c r="H26" s="823" t="s">
        <v>24</v>
      </c>
      <c r="I26" s="823"/>
      <c r="J26" s="823" t="s">
        <v>25</v>
      </c>
      <c r="K26" s="823"/>
      <c r="L26" s="820" t="s">
        <v>31</v>
      </c>
      <c r="M26" s="820" t="s">
        <v>188</v>
      </c>
      <c r="N26" s="820" t="s">
        <v>86</v>
      </c>
      <c r="O26" s="806" t="s">
        <v>84</v>
      </c>
      <c r="P26" s="792" t="s">
        <v>32</v>
      </c>
      <c r="Q26" s="793"/>
      <c r="R26" s="793"/>
      <c r="S26" s="793"/>
      <c r="T26" s="794"/>
      <c r="W26" s="795" t="s">
        <v>209</v>
      </c>
      <c r="X26" s="796"/>
      <c r="Y26" s="796"/>
      <c r="Z26" s="797"/>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row>
    <row r="27" spans="1:63" s="27" customFormat="1" ht="21" customHeight="1">
      <c r="A27" s="823"/>
      <c r="B27" s="822"/>
      <c r="C27" s="823"/>
      <c r="D27" s="816" t="s">
        <v>21</v>
      </c>
      <c r="E27" s="834" t="s">
        <v>3</v>
      </c>
      <c r="F27" s="816" t="s">
        <v>6</v>
      </c>
      <c r="G27" s="818" t="s">
        <v>30</v>
      </c>
      <c r="H27" s="816" t="s">
        <v>5</v>
      </c>
      <c r="I27" s="818" t="s">
        <v>29</v>
      </c>
      <c r="J27" s="816" t="s">
        <v>26</v>
      </c>
      <c r="K27" s="818" t="s">
        <v>28</v>
      </c>
      <c r="L27" s="822"/>
      <c r="M27" s="822"/>
      <c r="N27" s="821"/>
      <c r="O27" s="815"/>
      <c r="P27" s="43" t="s">
        <v>66</v>
      </c>
      <c r="Q27" s="44" t="s">
        <v>85</v>
      </c>
      <c r="R27" s="804" t="s">
        <v>87</v>
      </c>
      <c r="S27" s="805"/>
      <c r="T27" s="806"/>
      <c r="W27" s="798"/>
      <c r="X27" s="799"/>
      <c r="Y27" s="799"/>
      <c r="Z27" s="800"/>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row>
    <row r="28" spans="1:63" s="27" customFormat="1" ht="21" customHeight="1">
      <c r="A28" s="823"/>
      <c r="B28" s="833"/>
      <c r="C28" s="823"/>
      <c r="D28" s="817"/>
      <c r="E28" s="819"/>
      <c r="F28" s="817"/>
      <c r="G28" s="819"/>
      <c r="H28" s="817"/>
      <c r="I28" s="819"/>
      <c r="J28" s="817"/>
      <c r="K28" s="819"/>
      <c r="L28" s="45" t="s">
        <v>27</v>
      </c>
      <c r="M28" s="46" t="s">
        <v>46</v>
      </c>
      <c r="N28" s="45" t="s">
        <v>33</v>
      </c>
      <c r="O28" s="809"/>
      <c r="P28" s="47">
        <f>SUM(P29:P38)</f>
        <v>304</v>
      </c>
      <c r="Q28" s="48">
        <f>IF(SUM(Q29:Q38)&gt;96,96,SUM(Q29:Q38))</f>
        <v>90</v>
      </c>
      <c r="R28" s="807"/>
      <c r="S28" s="808"/>
      <c r="T28" s="809"/>
      <c r="W28" s="801"/>
      <c r="X28" s="802"/>
      <c r="Y28" s="802"/>
      <c r="Z28" s="803"/>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row>
    <row r="29" spans="1:63" s="27" customFormat="1" ht="21" customHeight="1">
      <c r="A29" s="34">
        <v>1</v>
      </c>
      <c r="B29" s="281">
        <f>IF(B$3="上級現場代理人","",AH12)</f>
        <v>132111</v>
      </c>
      <c r="C29" s="49" t="str">
        <f>IF($B29="","",VLOOKUP($B29,別紙_工事規模パターン!$A$7:$K$66,2,FALSE))</f>
        <v>新設･建替</v>
      </c>
      <c r="D29" s="371" t="str">
        <f>IF($B29="","",VLOOKUP($B29,別紙_工事規模パターン!$A$7:$K$69,3,FALSE))</f>
        <v>110kV以上</v>
      </c>
      <c r="E29" s="51" t="str">
        <f>IF($B29="","",VLOOKUP($B29,別紙_工事規模パターン!$A$7:$K$69,4,FALSE))</f>
        <v>２回線以上</v>
      </c>
      <c r="F29" s="50" t="str">
        <f>IF($B29="","",VLOOKUP($B29,別紙_工事規模パターン!$A$7:$K$69,5,FALSE))</f>
        <v>１基</v>
      </c>
      <c r="G29" s="51">
        <f>IF($B29="","",VLOOKUP($B29,別紙_工事規模パターン!$A$7:$K$69,6,FALSE))</f>
        <v>3</v>
      </c>
      <c r="H29" s="462">
        <f>IF($B29="","",VLOOKUP($B29,別紙_工事規模パターン!$A$7:$K$69,7,FALSE))</f>
        <v>0</v>
      </c>
      <c r="I29" s="51">
        <f>IF($B29="","",VLOOKUP($B29,別紙_工事規模パターン!$A$7:$K$69,8,FALSE))</f>
        <v>5</v>
      </c>
      <c r="J29" s="292" t="str">
        <f>IF($B29="","",IF(VLOOKUP($A29,$A$12:$AC$21,16,FALSE)="","",VLOOKUP($A29,$A$12:$AC$21,16,FALSE)))</f>
        <v>多導体</v>
      </c>
      <c r="K29" s="51">
        <f>IF($B29="","",IF($J29="","",2))</f>
        <v>2</v>
      </c>
      <c r="L29" s="53">
        <f>IF($B29="","",IF(SUM(G29,I29,K29)&gt;8,8,SUM(G29,I29,K29)))</f>
        <v>8</v>
      </c>
      <c r="M29" s="53">
        <f>IF($B29="","",IF(VLOOKUP($A29,$A$12:$AC$21,29,FALSE)="","",VLOOKUP($A29,$A$12:$AC$21,29,FALSE)))</f>
        <v>26</v>
      </c>
      <c r="N29" s="53">
        <f>IF($B29="","",L29*M29)</f>
        <v>208</v>
      </c>
      <c r="O29" s="53" t="str">
        <f>IF($B29="","",VLOOKUP($B29,別紙_工事規模パターン!$A$7:$K$69,10,FALSE))</f>
        <v>無制限</v>
      </c>
      <c r="P29" s="52">
        <f>IF($O29=$P$27,$N29,0)</f>
        <v>208</v>
      </c>
      <c r="Q29" s="51">
        <f>IF($O29=$Q$27,$N29,0)</f>
        <v>0</v>
      </c>
      <c r="R29" s="780">
        <f>SUM(P28:Q28)</f>
        <v>394</v>
      </c>
      <c r="S29" s="781"/>
      <c r="T29" s="782"/>
      <c r="W29" s="780" t="str">
        <f>IF($B$3="上級現場代理人","",IF($R$29&gt;=192,"申請ＯＫ","申請　✖"))</f>
        <v>申請ＯＫ</v>
      </c>
      <c r="X29" s="781"/>
      <c r="Y29" s="781"/>
      <c r="Z29" s="782"/>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row>
    <row r="30" spans="1:63" s="27" customFormat="1" ht="21" customHeight="1">
      <c r="A30" s="37">
        <v>2</v>
      </c>
      <c r="B30" s="283">
        <f t="shared" ref="B30:B38" si="30">IF(B$3="上級現場代理人","",AH13)</f>
        <v>322020</v>
      </c>
      <c r="C30" s="54" t="str">
        <f>IF($B30="","",VLOOKUP($B30,別紙_工事規模パターン!$A$7:$K$66,2,FALSE))</f>
        <v>電線張替</v>
      </c>
      <c r="D30" s="372" t="str">
        <f>IF($B30="","",VLOOKUP($B30,別紙_工事規模パターン!$A$7:$K$69,3,FALSE))</f>
        <v>66kV以上</v>
      </c>
      <c r="E30" s="56" t="str">
        <f>IF($B30="","",VLOOKUP($B30,別紙_工事規模パターン!$A$7:$K$69,4,FALSE))</f>
        <v>２回線</v>
      </c>
      <c r="F30" s="55">
        <f>IF($B30="","",VLOOKUP($B30,別紙_工事規模パターン!$A$7:$K$69,5,FALSE))</f>
        <v>0</v>
      </c>
      <c r="G30" s="56">
        <f>IF($B30="","",VLOOKUP($B30,別紙_工事規模パターン!$A$7:$K$69,6,FALSE))</f>
        <v>0</v>
      </c>
      <c r="H30" s="462" t="str">
        <f>IF($B30="","",VLOOKUP($B30,別紙_工事規模パターン!$A$7:$K$69,7,FALSE))</f>
        <v>２km以上</v>
      </c>
      <c r="I30" s="56">
        <f>IF($B30="","",VLOOKUP($B30,別紙_工事規模パターン!$A$7:$K$69,8,FALSE))</f>
        <v>8</v>
      </c>
      <c r="J30" s="293" t="str">
        <f t="shared" ref="J30:J38" si="31">IF($B30="","",IF(VLOOKUP($A30,$A$12:$AC$21,16,FALSE)="","",VLOOKUP($A30,$A$12:$AC$21,16,FALSE)))</f>
        <v/>
      </c>
      <c r="K30" s="56" t="str">
        <f t="shared" ref="K30:K38" si="32">IF($B30="","",IF($J30="","",2))</f>
        <v/>
      </c>
      <c r="L30" s="58">
        <f t="shared" ref="L30:L38" si="33">IF($B30="","",IF(SUM(G30,I30,K30)&gt;8,8,SUM(G30,I30,K30)))</f>
        <v>8</v>
      </c>
      <c r="M30" s="58">
        <f t="shared" ref="M30:M38" si="34">IF($B30="","",IF(VLOOKUP($A30,$A$12:$AC$21,29,FALSE)="","",VLOOKUP($A30,$A$12:$AC$21,29,FALSE)))</f>
        <v>1</v>
      </c>
      <c r="N30" s="58">
        <f t="shared" ref="N30:N38" si="35">IF($B30="","",L30*M30)</f>
        <v>8</v>
      </c>
      <c r="O30" s="58" t="str">
        <f>IF($B30="","",VLOOKUP($B30,別紙_工事規模パターン!$A$7:$K$69,10,FALSE))</f>
        <v>P96制限</v>
      </c>
      <c r="P30" s="57">
        <f t="shared" ref="P30:P38" si="36">IF($O30=$P$27,$N30,0)</f>
        <v>0</v>
      </c>
      <c r="Q30" s="56">
        <f>IF($O30=$Q$27,$N30,0)</f>
        <v>8</v>
      </c>
      <c r="R30" s="783"/>
      <c r="S30" s="784"/>
      <c r="T30" s="785"/>
      <c r="W30" s="783"/>
      <c r="X30" s="784"/>
      <c r="Y30" s="784"/>
      <c r="Z30" s="785"/>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row>
    <row r="31" spans="1:63" s="27" customFormat="1" ht="21" customHeight="1">
      <c r="A31" s="37">
        <v>3</v>
      </c>
      <c r="B31" s="283">
        <f t="shared" si="30"/>
        <v>421210</v>
      </c>
      <c r="C31" s="54" t="str">
        <f>IF($B31="","",VLOOKUP($B31,別紙_工事規模パターン!$A$7:$K$66,2,FALSE))</f>
        <v>撤去</v>
      </c>
      <c r="D31" s="372" t="str">
        <f>IF($B31="","",VLOOKUP($B31,別紙_工事規模パターン!$A$7:$K$69,3,FALSE))</f>
        <v>66kV以上</v>
      </c>
      <c r="E31" s="56" t="str">
        <f>IF($B31="","",VLOOKUP($B31,別紙_工事規模パターン!$A$7:$K$69,4,FALSE))</f>
        <v>１回線</v>
      </c>
      <c r="F31" s="55" t="str">
        <f>IF($B31="","",VLOOKUP($B31,別紙_工事規模パターン!$A$7:$K$69,5,FALSE))</f>
        <v>２基以上</v>
      </c>
      <c r="G31" s="56">
        <f>IF($B31="","",VLOOKUP($B31,別紙_工事規模パターン!$A$7:$K$69,6,FALSE))</f>
        <v>2</v>
      </c>
      <c r="H31" s="462">
        <f>IF($B31="","",VLOOKUP($B31,別紙_工事規模パターン!$A$7:$K$69,7,FALSE))</f>
        <v>0</v>
      </c>
      <c r="I31" s="56">
        <f>IF($B31="","",VLOOKUP($B31,別紙_工事規模パターン!$A$7:$K$69,8,FALSE))</f>
        <v>2</v>
      </c>
      <c r="J31" s="293" t="str">
        <f t="shared" si="31"/>
        <v/>
      </c>
      <c r="K31" s="56" t="str">
        <f t="shared" si="32"/>
        <v/>
      </c>
      <c r="L31" s="58">
        <f t="shared" si="33"/>
        <v>4</v>
      </c>
      <c r="M31" s="58">
        <f t="shared" si="34"/>
        <v>1</v>
      </c>
      <c r="N31" s="58">
        <f t="shared" si="35"/>
        <v>4</v>
      </c>
      <c r="O31" s="58" t="str">
        <f>IF($B31="","",VLOOKUP($B31,別紙_工事規模パターン!$A$7:$K$69,10,FALSE))</f>
        <v>P96制限</v>
      </c>
      <c r="P31" s="57">
        <f t="shared" si="36"/>
        <v>0</v>
      </c>
      <c r="Q31" s="56">
        <f>IF($O31=$Q$27,$N31,0)</f>
        <v>4</v>
      </c>
      <c r="R31" s="783"/>
      <c r="S31" s="784"/>
      <c r="T31" s="785"/>
      <c r="W31" s="783"/>
      <c r="X31" s="784"/>
      <c r="Y31" s="784"/>
      <c r="Z31" s="785"/>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row>
    <row r="32" spans="1:63" s="27" customFormat="1" ht="21" customHeight="1">
      <c r="A32" s="37">
        <v>4</v>
      </c>
      <c r="B32" s="283">
        <f t="shared" si="30"/>
        <v>121211</v>
      </c>
      <c r="C32" s="54" t="str">
        <f>IF($B32="","",VLOOKUP($B32,別紙_工事規模パターン!$A$7:$K$66,2,FALSE))</f>
        <v>新設･建替</v>
      </c>
      <c r="D32" s="372" t="str">
        <f>IF($B32="","",VLOOKUP($B32,別紙_工事規模パターン!$A$7:$K$69,3,FALSE))</f>
        <v>66kV</v>
      </c>
      <c r="E32" s="56" t="str">
        <f>IF($B32="","",VLOOKUP($B32,別紙_工事規模パターン!$A$7:$K$69,4,FALSE))</f>
        <v>１回線</v>
      </c>
      <c r="F32" s="55" t="str">
        <f>IF($B32="","",VLOOKUP($B32,別紙_工事規模パターン!$A$7:$K$69,5,FALSE))</f>
        <v>２基以上</v>
      </c>
      <c r="G32" s="56">
        <f>IF($B32="","",VLOOKUP($B32,別紙_工事規模パターン!$A$7:$K$69,6,FALSE))</f>
        <v>2</v>
      </c>
      <c r="H32" s="462">
        <f>IF($B32="","",VLOOKUP($B32,別紙_工事規模パターン!$A$7:$K$69,7,FALSE))</f>
        <v>0</v>
      </c>
      <c r="I32" s="56">
        <f>IF($B32="","",VLOOKUP($B32,別紙_工事規模パターン!$A$7:$K$69,8,FALSE))</f>
        <v>2</v>
      </c>
      <c r="J32" s="293" t="str">
        <f t="shared" si="31"/>
        <v>多導体</v>
      </c>
      <c r="K32" s="56">
        <f t="shared" si="32"/>
        <v>2</v>
      </c>
      <c r="L32" s="58">
        <f t="shared" si="33"/>
        <v>6</v>
      </c>
      <c r="M32" s="58">
        <f t="shared" si="34"/>
        <v>16</v>
      </c>
      <c r="N32" s="58">
        <f t="shared" si="35"/>
        <v>96</v>
      </c>
      <c r="O32" s="58" t="str">
        <f>IF($B32="","",VLOOKUP($B32,別紙_工事規模パターン!$A$7:$K$69,10,FALSE))</f>
        <v>無制限</v>
      </c>
      <c r="P32" s="57">
        <f t="shared" si="36"/>
        <v>96</v>
      </c>
      <c r="Q32" s="56">
        <f t="shared" ref="Q32:Q38" si="37">IF($O32=$Q$27,$N32,0)</f>
        <v>0</v>
      </c>
      <c r="R32" s="783"/>
      <c r="S32" s="784"/>
      <c r="T32" s="785"/>
      <c r="W32" s="783"/>
      <c r="X32" s="784"/>
      <c r="Y32" s="784"/>
      <c r="Z32" s="785"/>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row>
    <row r="33" spans="1:63" s="27" customFormat="1" ht="21" customHeight="1">
      <c r="A33" s="37">
        <v>5</v>
      </c>
      <c r="B33" s="283">
        <f t="shared" si="30"/>
        <v>131010</v>
      </c>
      <c r="C33" s="54" t="str">
        <f>IF($B33="","",VLOOKUP($B33,別紙_工事規模パターン!$A$7:$K$66,2,FALSE))</f>
        <v>架線単</v>
      </c>
      <c r="D33" s="372" t="str">
        <f>IF($B33="","",VLOOKUP($B33,別紙_工事規模パターン!$A$7:$K$69,3,FALSE))</f>
        <v>110kV以上</v>
      </c>
      <c r="E33" s="56" t="str">
        <f>IF($B33="","",VLOOKUP($B33,別紙_工事規模パターン!$A$7:$K$69,4,FALSE))</f>
        <v>１回線</v>
      </c>
      <c r="F33" s="55">
        <f>IF($B33="","",VLOOKUP($B33,別紙_工事規模パターン!$A$7:$K$69,5,FALSE))</f>
        <v>0</v>
      </c>
      <c r="G33" s="56">
        <f>IF($B33="","",VLOOKUP($B33,別紙_工事規模パターン!$A$7:$K$69,6,FALSE))</f>
        <v>0</v>
      </c>
      <c r="H33" s="462">
        <f>IF($B33="","",VLOOKUP($B33,別紙_工事規模パターン!$A$7:$K$69,7,FALSE))</f>
        <v>0</v>
      </c>
      <c r="I33" s="56">
        <f>IF($B33="","",VLOOKUP($B33,別紙_工事規模パターン!$A$7:$K$69,8,FALSE))</f>
        <v>3</v>
      </c>
      <c r="J33" s="293" t="str">
        <f t="shared" si="31"/>
        <v>その他特殊</v>
      </c>
      <c r="K33" s="56">
        <f t="shared" si="32"/>
        <v>2</v>
      </c>
      <c r="L33" s="58">
        <f t="shared" si="33"/>
        <v>5</v>
      </c>
      <c r="M33" s="58">
        <f t="shared" si="34"/>
        <v>2</v>
      </c>
      <c r="N33" s="58">
        <f t="shared" si="35"/>
        <v>10</v>
      </c>
      <c r="O33" s="58" t="str">
        <f>IF($B33="","",VLOOKUP($B33,別紙_工事規模パターン!$A$7:$K$69,10,FALSE))</f>
        <v>P96制限</v>
      </c>
      <c r="P33" s="57">
        <f t="shared" si="36"/>
        <v>0</v>
      </c>
      <c r="Q33" s="56">
        <f t="shared" si="37"/>
        <v>10</v>
      </c>
      <c r="R33" s="783"/>
      <c r="S33" s="784"/>
      <c r="T33" s="785"/>
      <c r="W33" s="783"/>
      <c r="X33" s="784"/>
      <c r="Y33" s="784"/>
      <c r="Z33" s="785"/>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row>
    <row r="34" spans="1:63" s="27" customFormat="1" ht="21" customHeight="1">
      <c r="A34" s="37">
        <v>6</v>
      </c>
      <c r="B34" s="283">
        <f t="shared" si="30"/>
        <v>422010</v>
      </c>
      <c r="C34" s="54" t="str">
        <f>IF($B34="","",VLOOKUP($B34,別紙_工事規模パターン!$A$7:$K$69,2,FALSE))</f>
        <v>撤去架線単</v>
      </c>
      <c r="D34" s="372" t="str">
        <f>IF($B34="","",VLOOKUP($B34,別紙_工事規模パターン!$A$7:$K$69,3,FALSE))</f>
        <v>66kV以上</v>
      </c>
      <c r="E34" s="56" t="str">
        <f>IF($B34="","",VLOOKUP($B34,別紙_工事規模パターン!$A$7:$K$69,4,FALSE))</f>
        <v>２回線</v>
      </c>
      <c r="F34" s="55">
        <f>IF($B34="","",VLOOKUP($B34,別紙_工事規模パターン!$A$7:$K$69,5,FALSE))</f>
        <v>0</v>
      </c>
      <c r="G34" s="56">
        <f>IF($B34="","",VLOOKUP($B34,別紙_工事規模パターン!$A$7:$K$69,6,FALSE))</f>
        <v>0</v>
      </c>
      <c r="H34" s="462">
        <f>IF($B34="","",VLOOKUP($B34,別紙_工事規模パターン!$A$7:$K$69,7,FALSE))</f>
        <v>0</v>
      </c>
      <c r="I34" s="56">
        <f>IF($B34="","",VLOOKUP($B34,別紙_工事規模パターン!$A$7:$K$69,8,FALSE))</f>
        <v>4</v>
      </c>
      <c r="J34" s="293" t="str">
        <f t="shared" si="31"/>
        <v>高速道横断</v>
      </c>
      <c r="K34" s="56">
        <f t="shared" si="32"/>
        <v>2</v>
      </c>
      <c r="L34" s="58">
        <f t="shared" si="33"/>
        <v>6</v>
      </c>
      <c r="M34" s="58">
        <f t="shared" si="34"/>
        <v>1</v>
      </c>
      <c r="N34" s="58">
        <f t="shared" si="35"/>
        <v>6</v>
      </c>
      <c r="O34" s="58" t="str">
        <f>IF($B34="","",VLOOKUP($B34,別紙_工事規模パターン!$A$7:$K$69,10,FALSE))</f>
        <v>P96制限</v>
      </c>
      <c r="P34" s="57">
        <f t="shared" si="36"/>
        <v>0</v>
      </c>
      <c r="Q34" s="56">
        <f t="shared" si="37"/>
        <v>6</v>
      </c>
      <c r="R34" s="59"/>
      <c r="S34" s="60"/>
      <c r="T34" s="61"/>
      <c r="W34" s="812"/>
      <c r="X34" s="813"/>
      <c r="Y34" s="813"/>
      <c r="Z34" s="814"/>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row>
    <row r="35" spans="1:63" s="27" customFormat="1" ht="21" customHeight="1">
      <c r="A35" s="37">
        <v>7</v>
      </c>
      <c r="B35" s="283">
        <f t="shared" si="30"/>
        <v>111110</v>
      </c>
      <c r="C35" s="54" t="str">
        <f>IF($B35="","",VLOOKUP($B35,別紙_工事規模パターン!$A$7:$K$69,2,FALSE))</f>
        <v>新設･建替</v>
      </c>
      <c r="D35" s="372" t="str">
        <f>IF($B35="","",VLOOKUP($B35,別紙_工事規模パターン!$A$7:$K$69,3,FALSE))</f>
        <v>66kV未満</v>
      </c>
      <c r="E35" s="56" t="str">
        <f>IF($B35="","",VLOOKUP($B35,別紙_工事規模パターン!$A$7:$K$69,4,FALSE))</f>
        <v>１回線</v>
      </c>
      <c r="F35" s="55" t="str">
        <f>IF($B35="","",VLOOKUP($B35,別紙_工事規模パターン!$A$7:$K$69,5,FALSE))</f>
        <v>１基</v>
      </c>
      <c r="G35" s="56">
        <f>IF($B35="","",VLOOKUP($B35,別紙_工事規模パターン!$A$7:$K$69,6,FALSE))</f>
        <v>1</v>
      </c>
      <c r="H35" s="462">
        <f>IF($B35="","",VLOOKUP($B35,別紙_工事規模パターン!$A$7:$K$69,7,FALSE))</f>
        <v>0</v>
      </c>
      <c r="I35" s="56">
        <f>IF($B35="","",VLOOKUP($B35,別紙_工事規模パターン!$A$7:$K$69,8,FALSE))</f>
        <v>2</v>
      </c>
      <c r="J35" s="293" t="str">
        <f t="shared" si="31"/>
        <v>市街地</v>
      </c>
      <c r="K35" s="56">
        <f t="shared" si="32"/>
        <v>2</v>
      </c>
      <c r="L35" s="58">
        <f t="shared" si="33"/>
        <v>5</v>
      </c>
      <c r="M35" s="58">
        <f t="shared" si="34"/>
        <v>6</v>
      </c>
      <c r="N35" s="58">
        <f t="shared" si="35"/>
        <v>30</v>
      </c>
      <c r="O35" s="58" t="str">
        <f>IF($B35="","",VLOOKUP($B35,別紙_工事規模パターン!$A$7:$K$69,10,FALSE))</f>
        <v>P96制限</v>
      </c>
      <c r="P35" s="57">
        <f t="shared" si="36"/>
        <v>0</v>
      </c>
      <c r="Q35" s="56">
        <f t="shared" si="37"/>
        <v>30</v>
      </c>
      <c r="R35" s="59"/>
      <c r="S35" s="60"/>
      <c r="T35" s="61"/>
      <c r="W35" s="62"/>
      <c r="X35" s="62"/>
      <c r="Y35" s="62"/>
      <c r="Z35" s="62"/>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row>
    <row r="36" spans="1:63" s="27" customFormat="1" ht="21" customHeight="1">
      <c r="A36" s="37">
        <v>8</v>
      </c>
      <c r="B36" s="283">
        <f t="shared" si="30"/>
        <v>200040</v>
      </c>
      <c r="C36" s="54" t="str">
        <f>IF($B36="","",VLOOKUP($B36,別紙_工事規模パターン!$A$7:$K$69,2,FALSE))</f>
        <v>ＯＰＧＷ</v>
      </c>
      <c r="D36" s="372">
        <f>IF($B36="","",VLOOKUP($B36,別紙_工事規模パターン!$A$7:$K$69,3,FALSE))</f>
        <v>0</v>
      </c>
      <c r="E36" s="56">
        <f>IF($B36="","",VLOOKUP($B36,別紙_工事規模パターン!$A$7:$K$69,4,FALSE))</f>
        <v>0</v>
      </c>
      <c r="F36" s="55">
        <f>IF($B36="","",VLOOKUP($B36,別紙_工事規模パターン!$A$7:$K$69,5,FALSE))</f>
        <v>0</v>
      </c>
      <c r="G36" s="56">
        <f>IF($B36="","",VLOOKUP($B36,別紙_工事規模パターン!$A$7:$K$69,6,FALSE))</f>
        <v>0</v>
      </c>
      <c r="H36" s="462" t="str">
        <f>IF($B36="","",VLOOKUP($B36,別紙_工事規模パターン!$A$7:$K$69,7,FALSE))</f>
        <v>５km未満</v>
      </c>
      <c r="I36" s="56">
        <f>IF($B36="","",VLOOKUP($B36,別紙_工事規模パターン!$A$7:$K$69,8,FALSE))</f>
        <v>4</v>
      </c>
      <c r="J36" s="293" t="str">
        <f t="shared" si="31"/>
        <v/>
      </c>
      <c r="K36" s="56" t="str">
        <f t="shared" si="32"/>
        <v/>
      </c>
      <c r="L36" s="58">
        <f t="shared" si="33"/>
        <v>4</v>
      </c>
      <c r="M36" s="58">
        <f t="shared" si="34"/>
        <v>2</v>
      </c>
      <c r="N36" s="58">
        <f t="shared" si="35"/>
        <v>8</v>
      </c>
      <c r="O36" s="58" t="str">
        <f>IF($B36="","",VLOOKUP($B36,別紙_工事規模パターン!$A$7:$K$69,10,FALSE))</f>
        <v>P96制限</v>
      </c>
      <c r="P36" s="57">
        <f t="shared" si="36"/>
        <v>0</v>
      </c>
      <c r="Q36" s="56">
        <f t="shared" si="37"/>
        <v>8</v>
      </c>
      <c r="R36" s="59"/>
      <c r="S36" s="60"/>
      <c r="T36" s="61"/>
      <c r="W36" s="62"/>
      <c r="X36" s="62"/>
      <c r="Y36" s="62"/>
      <c r="Z36" s="62"/>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row>
    <row r="37" spans="1:63" s="27" customFormat="1" ht="21" customHeight="1">
      <c r="A37" s="37">
        <v>9</v>
      </c>
      <c r="B37" s="283">
        <f t="shared" si="30"/>
        <v>322010</v>
      </c>
      <c r="C37" s="54" t="str">
        <f>IF($B37="","",VLOOKUP($B37,別紙_工事規模パターン!$A$7:$K$69,2,FALSE))</f>
        <v>電線張替</v>
      </c>
      <c r="D37" s="372" t="str">
        <f>IF($B37="","",VLOOKUP($B37,別紙_工事規模パターン!$A$7:$K$69,3,FALSE))</f>
        <v>66kV以上</v>
      </c>
      <c r="E37" s="56" t="str">
        <f>IF($B37="","",VLOOKUP($B37,別紙_工事規模パターン!$A$7:$K$69,4,FALSE))</f>
        <v>２回線</v>
      </c>
      <c r="F37" s="55">
        <f>IF($B37="","",VLOOKUP($B37,別紙_工事規模パターン!$A$7:$K$69,5,FALSE))</f>
        <v>0</v>
      </c>
      <c r="G37" s="56">
        <f>IF($B37="","",VLOOKUP($B37,別紙_工事規模パターン!$A$7:$K$69,6,FALSE))</f>
        <v>0</v>
      </c>
      <c r="H37" s="462" t="str">
        <f>IF($B37="","",VLOOKUP($B37,別紙_工事規模パターン!$A$7:$K$69,7,FALSE))</f>
        <v>２km未満</v>
      </c>
      <c r="I37" s="56">
        <f>IF($B37="","",VLOOKUP($B37,別紙_工事規模パターン!$A$7:$K$69,8,FALSE))</f>
        <v>4</v>
      </c>
      <c r="J37" s="293" t="str">
        <f t="shared" si="31"/>
        <v>66kV相当</v>
      </c>
      <c r="K37" s="56">
        <f t="shared" si="32"/>
        <v>2</v>
      </c>
      <c r="L37" s="58">
        <f t="shared" si="33"/>
        <v>6</v>
      </c>
      <c r="M37" s="58">
        <f t="shared" si="34"/>
        <v>4</v>
      </c>
      <c r="N37" s="58">
        <f t="shared" si="35"/>
        <v>24</v>
      </c>
      <c r="O37" s="58" t="str">
        <f>IF($B37="","",VLOOKUP($B37,別紙_工事規模パターン!$A$7:$K$69,10,FALSE))</f>
        <v>P96制限</v>
      </c>
      <c r="P37" s="57">
        <f t="shared" si="36"/>
        <v>0</v>
      </c>
      <c r="Q37" s="56">
        <f t="shared" si="37"/>
        <v>24</v>
      </c>
      <c r="R37" s="59"/>
      <c r="S37" s="60"/>
      <c r="T37" s="61"/>
      <c r="W37" s="62"/>
      <c r="X37" s="62"/>
      <c r="Y37" s="62"/>
      <c r="Z37" s="62"/>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row>
    <row r="38" spans="1:63" s="27" customFormat="1" ht="21" customHeight="1">
      <c r="A38" s="457">
        <v>10</v>
      </c>
      <c r="B38" s="489" t="str">
        <f t="shared" si="30"/>
        <v/>
      </c>
      <c r="C38" s="458" t="str">
        <f>IF($B38="","",VLOOKUP($B38,別紙_工事規模パターン!$A$7:$K$69,2,FALSE))</f>
        <v/>
      </c>
      <c r="D38" s="459" t="str">
        <f>IF($B38="","",VLOOKUP($B38,別紙_工事規模パターン!$A$7:$K$69,3,FALSE))</f>
        <v/>
      </c>
      <c r="E38" s="460" t="str">
        <f>IF($B38="","",VLOOKUP($B38,別紙_工事規模パターン!$A$7:$K$69,4,FALSE))</f>
        <v/>
      </c>
      <c r="F38" s="461" t="str">
        <f>IF($B38="","",VLOOKUP($B38,別紙_工事規模パターン!$A$7:$K$69,5,FALSE))</f>
        <v/>
      </c>
      <c r="G38" s="460" t="str">
        <f>IF($B38="","",VLOOKUP($B38,別紙_工事規模パターン!$A$7:$K$69,6,FALSE))</f>
        <v/>
      </c>
      <c r="H38" s="462" t="str">
        <f>IF($B38="","",VLOOKUP($B38,別紙_工事規模パターン!$A$7:$K$69,7,FALSE))</f>
        <v/>
      </c>
      <c r="I38" s="460" t="str">
        <f>IF($B38="","",VLOOKUP($B38,別紙_工事規模パターン!$A$7:$K$69,8,FALSE))</f>
        <v/>
      </c>
      <c r="J38" s="463" t="str">
        <f t="shared" si="31"/>
        <v/>
      </c>
      <c r="K38" s="460" t="str">
        <f t="shared" si="32"/>
        <v/>
      </c>
      <c r="L38" s="464" t="str">
        <f t="shared" si="33"/>
        <v/>
      </c>
      <c r="M38" s="464" t="str">
        <f t="shared" si="34"/>
        <v/>
      </c>
      <c r="N38" s="464" t="str">
        <f t="shared" si="35"/>
        <v/>
      </c>
      <c r="O38" s="464" t="str">
        <f>IF($B38="","",VLOOKUP($B38,別紙_工事規模パターン!$A$7:$K$69,10,FALSE))</f>
        <v/>
      </c>
      <c r="P38" s="462">
        <f t="shared" si="36"/>
        <v>0</v>
      </c>
      <c r="Q38" s="460">
        <f t="shared" si="37"/>
        <v>0</v>
      </c>
      <c r="R38" s="59"/>
      <c r="S38" s="60"/>
      <c r="T38" s="61"/>
      <c r="W38" s="62"/>
      <c r="X38" s="62"/>
      <c r="Y38" s="62"/>
      <c r="Z38" s="62"/>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row>
    <row r="39" spans="1:63" s="27" customFormat="1" ht="21" customHeight="1">
      <c r="A39" s="465"/>
      <c r="B39" s="466" t="s">
        <v>94</v>
      </c>
      <c r="C39" s="465"/>
      <c r="D39" s="465"/>
      <c r="E39" s="465"/>
      <c r="F39" s="465"/>
      <c r="G39" s="465"/>
      <c r="H39" s="465"/>
      <c r="I39" s="465"/>
      <c r="J39" s="465"/>
      <c r="K39" s="465"/>
      <c r="L39" s="465"/>
      <c r="M39" s="465"/>
      <c r="N39" s="465"/>
      <c r="O39" s="465"/>
      <c r="P39" s="465"/>
      <c r="Q39" s="465"/>
      <c r="R39" s="465"/>
      <c r="S39" s="465"/>
      <c r="T39" s="465"/>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row>
  </sheetData>
  <sheetProtection password="9A13" sheet="1" objects="1" scenarios="1"/>
  <mergeCells count="149">
    <mergeCell ref="BE10:BE11"/>
    <mergeCell ref="BF10:BF11"/>
    <mergeCell ref="BG10:BG11"/>
    <mergeCell ref="BI10:BI11"/>
    <mergeCell ref="BJ10:BJ11"/>
    <mergeCell ref="BK10:BK11"/>
    <mergeCell ref="AS10:AS11"/>
    <mergeCell ref="AT10:AT11"/>
    <mergeCell ref="AU10:AU11"/>
    <mergeCell ref="AW10:AW11"/>
    <mergeCell ref="AX10:AX11"/>
    <mergeCell ref="AY10:AY11"/>
    <mergeCell ref="BA10:BA11"/>
    <mergeCell ref="BB10:BB11"/>
    <mergeCell ref="BC10:BC11"/>
    <mergeCell ref="AH9:AH11"/>
    <mergeCell ref="AE9:AF9"/>
    <mergeCell ref="AJ10:AJ11"/>
    <mergeCell ref="AK10:AK11"/>
    <mergeCell ref="AL10:AL11"/>
    <mergeCell ref="AM10:AM11"/>
    <mergeCell ref="AO10:AO11"/>
    <mergeCell ref="AP10:AP11"/>
    <mergeCell ref="AQ10:AQ11"/>
    <mergeCell ref="O10:O11"/>
    <mergeCell ref="AA11:AB11"/>
    <mergeCell ref="G18:H18"/>
    <mergeCell ref="B3:E3"/>
    <mergeCell ref="B4:E4"/>
    <mergeCell ref="B5:E5"/>
    <mergeCell ref="Y6:Z6"/>
    <mergeCell ref="X12:Y12"/>
    <mergeCell ref="X13:Y13"/>
    <mergeCell ref="X14:Y14"/>
    <mergeCell ref="AA12:AB12"/>
    <mergeCell ref="AA13:AB13"/>
    <mergeCell ref="AA14:AB14"/>
    <mergeCell ref="C12:F12"/>
    <mergeCell ref="Q9:R11"/>
    <mergeCell ref="V4:W4"/>
    <mergeCell ref="S11:T11"/>
    <mergeCell ref="V11:W11"/>
    <mergeCell ref="S13:T13"/>
    <mergeCell ref="S14:T14"/>
    <mergeCell ref="V6:W6"/>
    <mergeCell ref="Y4:Z4"/>
    <mergeCell ref="X11:Y11"/>
    <mergeCell ref="V13:W13"/>
    <mergeCell ref="AA19:AB19"/>
    <mergeCell ref="V20:W20"/>
    <mergeCell ref="V21:W21"/>
    <mergeCell ref="X18:Y18"/>
    <mergeCell ref="X19:Y19"/>
    <mergeCell ref="X20:Y20"/>
    <mergeCell ref="X21:Y21"/>
    <mergeCell ref="AA20:AB20"/>
    <mergeCell ref="V16:W16"/>
    <mergeCell ref="V17:W17"/>
    <mergeCell ref="V18:W18"/>
    <mergeCell ref="V19:W19"/>
    <mergeCell ref="X16:Y16"/>
    <mergeCell ref="X17:Y17"/>
    <mergeCell ref="AA21:AB21"/>
    <mergeCell ref="P10:P11"/>
    <mergeCell ref="V14:W14"/>
    <mergeCell ref="H1:S1"/>
    <mergeCell ref="S9:AC9"/>
    <mergeCell ref="AC10:AC11"/>
    <mergeCell ref="G20:H20"/>
    <mergeCell ref="G21:H21"/>
    <mergeCell ref="C9:P9"/>
    <mergeCell ref="C10:F11"/>
    <mergeCell ref="G10:H11"/>
    <mergeCell ref="I10:I11"/>
    <mergeCell ref="J10:J11"/>
    <mergeCell ref="K10:K11"/>
    <mergeCell ref="L10:L11"/>
    <mergeCell ref="M10:M11"/>
    <mergeCell ref="N10:N11"/>
    <mergeCell ref="G17:H17"/>
    <mergeCell ref="S10:W10"/>
    <mergeCell ref="X10:AB10"/>
    <mergeCell ref="AA15:AB15"/>
    <mergeCell ref="AA16:AB16"/>
    <mergeCell ref="AA17:AB17"/>
    <mergeCell ref="AA18:AB18"/>
    <mergeCell ref="X15:Y15"/>
    <mergeCell ref="A9:A11"/>
    <mergeCell ref="D26:E26"/>
    <mergeCell ref="F26:G26"/>
    <mergeCell ref="H26:I26"/>
    <mergeCell ref="H27:H28"/>
    <mergeCell ref="I27:I28"/>
    <mergeCell ref="C19:F19"/>
    <mergeCell ref="C20:F20"/>
    <mergeCell ref="C21:F21"/>
    <mergeCell ref="C18:F18"/>
    <mergeCell ref="B9:B11"/>
    <mergeCell ref="A26:A28"/>
    <mergeCell ref="C26:C28"/>
    <mergeCell ref="C15:F15"/>
    <mergeCell ref="C16:F16"/>
    <mergeCell ref="C17:F17"/>
    <mergeCell ref="G12:H12"/>
    <mergeCell ref="B26:B28"/>
    <mergeCell ref="F27:F28"/>
    <mergeCell ref="D27:D28"/>
    <mergeCell ref="E27:E28"/>
    <mergeCell ref="G27:G28"/>
    <mergeCell ref="C13:F13"/>
    <mergeCell ref="C14:F14"/>
    <mergeCell ref="R29:T33"/>
    <mergeCell ref="Q12:R12"/>
    <mergeCell ref="Q13:R13"/>
    <mergeCell ref="S12:T12"/>
    <mergeCell ref="Q14:R14"/>
    <mergeCell ref="Q15:R15"/>
    <mergeCell ref="G13:H13"/>
    <mergeCell ref="G14:H14"/>
    <mergeCell ref="S21:T21"/>
    <mergeCell ref="S22:AB22"/>
    <mergeCell ref="W26:Z28"/>
    <mergeCell ref="P26:T26"/>
    <mergeCell ref="R27:T28"/>
    <mergeCell ref="Q21:R21"/>
    <mergeCell ref="W29:Z34"/>
    <mergeCell ref="O26:O28"/>
    <mergeCell ref="J27:J28"/>
    <mergeCell ref="K27:K28"/>
    <mergeCell ref="N26:N27"/>
    <mergeCell ref="L26:L27"/>
    <mergeCell ref="M26:M27"/>
    <mergeCell ref="J26:K26"/>
    <mergeCell ref="V12:W12"/>
    <mergeCell ref="V15:W15"/>
    <mergeCell ref="G19:H19"/>
    <mergeCell ref="S19:T19"/>
    <mergeCell ref="S20:T20"/>
    <mergeCell ref="G15:H15"/>
    <mergeCell ref="G16:H16"/>
    <mergeCell ref="Q16:R16"/>
    <mergeCell ref="Q17:R17"/>
    <mergeCell ref="Q18:R18"/>
    <mergeCell ref="Q19:R19"/>
    <mergeCell ref="Q20:R20"/>
    <mergeCell ref="S15:T15"/>
    <mergeCell ref="S16:T16"/>
    <mergeCell ref="S17:T17"/>
    <mergeCell ref="S18:T18"/>
  </mergeCells>
  <phoneticPr fontId="2"/>
  <conditionalFormatting sqref="C29:O38">
    <cfRule type="cellIs" dxfId="2" priority="3" operator="equal">
      <formula>0</formula>
    </cfRule>
  </conditionalFormatting>
  <conditionalFormatting sqref="Q28">
    <cfRule type="expression" dxfId="1" priority="6">
      <formula>SUM($Q$29:$Q$38)&gt;96</formula>
    </cfRule>
  </conditionalFormatting>
  <conditionalFormatting sqref="AE9:AF9">
    <cfRule type="expression" dxfId="0" priority="1">
      <formula>IF($AE$12="上記による",1,"")</formula>
    </cfRule>
  </conditionalFormatting>
  <dataValidations xWindow="1036" yWindow="367" count="7">
    <dataValidation type="whole" operator="greaterThanOrEqual" allowBlank="1" showInputMessage="1" showErrorMessage="1" prompt="整数で　入力" sqref="J12:L21" xr:uid="{00000000-0002-0000-0100-000000000000}">
      <formula1>1</formula1>
    </dataValidation>
    <dataValidation type="decimal" operator="greaterThanOrEqual" allowBlank="1" showInputMessage="1" showErrorMessage="1" prompt="少数点　第１位止" sqref="M12:M21" xr:uid="{00000000-0002-0000-0100-000001000000}">
      <formula1>0.1</formula1>
    </dataValidation>
    <dataValidation type="whole" operator="greaterThanOrEqual" allowBlank="1" showInputMessage="1" showErrorMessage="1" prompt="整数で　入力_x000a_" sqref="N12:O21" xr:uid="{00000000-0002-0000-0100-000002000000}">
      <formula1>1</formula1>
    </dataValidation>
    <dataValidation type="whole" allowBlank="1" showInputMessage="1" showErrorMessage="1" prompt="整数で　入力" sqref="A29:A38" xr:uid="{00000000-0002-0000-0100-000003000000}">
      <formula1>1</formula1>
      <formula2>10</formula2>
    </dataValidation>
    <dataValidation type="whole" allowBlank="1" showInputMessage="1" showErrorMessage="1" prompt="整数６桁で入力" sqref="B29:B38" xr:uid="{00000000-0002-0000-0100-000004000000}">
      <formula1>100000</formula1>
      <formula2>1000000</formula2>
    </dataValidation>
    <dataValidation type="list" allowBlank="1" showInputMessage="1" showErrorMessage="1" sqref="Q12:R21" xr:uid="{00000000-0002-0000-0100-000005000000}">
      <formula1>$AF$14:$AF$18</formula1>
    </dataValidation>
    <dataValidation type="date" operator="greaterThanOrEqual" allowBlank="1" showInputMessage="1" showErrorMessage="1" error="開始年月以降の年月を入力ください。" prompt="西暦_x000a_yyyy/mm_x000a_で入力" sqref="V12:W21" xr:uid="{00000000-0002-0000-0100-000006000000}">
      <formula1>S12</formula1>
    </dataValidation>
  </dataValidations>
  <printOptions horizontalCentered="1"/>
  <pageMargins left="0.39370078740157483" right="0.39370078740157483" top="0.59055118110236227" bottom="0.39370078740157483" header="0.51181102362204722" footer="0.31496062992125984"/>
  <pageSetup paperSize="8" scale="85" orientation="landscape" r:id="rId1"/>
  <ignoredErrors>
    <ignoredError sqref="U12:U21 X12:Y18 AA12:AB18 AC13:AC21 X20:Y21 Y19 AA20:AB21 AB19" unlockedFormula="1"/>
  </ignoredErrors>
  <legacyDrawing r:id="rId2"/>
  <extLst>
    <ext xmlns:x14="http://schemas.microsoft.com/office/spreadsheetml/2009/9/main" uri="{CCE6A557-97BC-4b89-ADB6-D9C93CAAB3DF}">
      <x14:dataValidations xmlns:xm="http://schemas.microsoft.com/office/excel/2006/main" xWindow="1036" yWindow="367" count="4">
        <x14:dataValidation type="list" errorStyle="warning" allowBlank="1" showInputMessage="1" showErrorMessage="1" prompt="選択式" xr:uid="{00000000-0002-0000-0100-000007000000}">
          <x14:formula1>
            <xm:f>削除不可_入力規制・表引きDATA!$D$5:$D$17</xm:f>
          </x14:formula1>
          <xm:sqref>B12:B21</xm:sqref>
        </x14:dataValidation>
        <x14:dataValidation type="list" allowBlank="1" showInputMessage="1" showErrorMessage="1" xr:uid="{00000000-0002-0000-0100-000008000000}">
          <x14:formula1>
            <xm:f>削除不可_入力規制・表引きDATA!$E$5:$E$14</xm:f>
          </x14:formula1>
          <xm:sqref>I12:I21</xm:sqref>
        </x14:dataValidation>
        <x14:dataValidation type="list" operator="greaterThanOrEqual" allowBlank="1" showInputMessage="1" showErrorMessage="1" prompt="選択式_x000a_" xr:uid="{00000000-0002-0000-0100-000009000000}">
          <x14:formula1>
            <xm:f>IF($J12&lt;66,削除不可_入力規制・表引きDATA!$F$12:$F$15,削除不可_入力規制・表引きDATA!$F$5:$F$11)</xm:f>
          </x14:formula1>
          <xm:sqref>P12:P21</xm:sqref>
        </x14:dataValidation>
        <x14:dataValidation type="date" allowBlank="1" showInputMessage="1" showErrorMessage="1" error="申請年度末日　以前の年月を入力ください。" prompt="西暦_x000a_yyyy/mm_x000a_で入力" xr:uid="{00000000-0002-0000-0100-00000A000000}">
          <x14:formula1>
            <xm:f>25569</xm:f>
          </x14:formula1>
          <x14:formula2>
            <xm:f>'様式-1表「内申書」'!AI$11</xm:f>
          </x14:formula2>
          <xm:sqref>S12:T21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B1:AL27"/>
  <sheetViews>
    <sheetView zoomScaleNormal="100" workbookViewId="0"/>
  </sheetViews>
  <sheetFormatPr defaultRowHeight="13.5"/>
  <cols>
    <col min="1" max="1" width="2" style="378" customWidth="1"/>
    <col min="2" max="2" width="6.5" style="378" customWidth="1"/>
    <col min="3" max="3" width="36" style="378" customWidth="1"/>
    <col min="4" max="17" width="5" style="378" customWidth="1"/>
    <col min="18" max="18" width="20.125" style="378" customWidth="1"/>
    <col min="19" max="19" width="1.875" style="378" customWidth="1"/>
    <col min="20" max="20" width="2" style="378" customWidth="1"/>
    <col min="21" max="21" width="6.5" style="378" customWidth="1"/>
    <col min="22" max="22" width="36" style="378" customWidth="1"/>
    <col min="23" max="36" width="5" style="378" customWidth="1"/>
    <col min="37" max="37" width="20.125" style="378" customWidth="1"/>
    <col min="38" max="38" width="1.875" style="378" customWidth="1"/>
    <col min="39" max="16384" width="9" style="378"/>
  </cols>
  <sheetData>
    <row r="1" spans="2:38" ht="12.75" customHeight="1">
      <c r="T1" s="379"/>
      <c r="U1" s="379"/>
      <c r="V1" s="379"/>
      <c r="W1" s="379"/>
      <c r="X1" s="379"/>
      <c r="Y1" s="379"/>
      <c r="Z1" s="379"/>
      <c r="AA1" s="379"/>
      <c r="AB1" s="379"/>
      <c r="AC1" s="379"/>
      <c r="AD1" s="379"/>
      <c r="AE1" s="379"/>
      <c r="AF1" s="379"/>
      <c r="AG1" s="379"/>
      <c r="AH1" s="379"/>
      <c r="AI1" s="379"/>
      <c r="AJ1" s="379"/>
      <c r="AK1" s="379"/>
      <c r="AL1" s="379"/>
    </row>
    <row r="2" spans="2:38" ht="21" customHeight="1">
      <c r="B2" s="380" t="s">
        <v>326</v>
      </c>
      <c r="C2" s="380"/>
      <c r="G2" s="381"/>
      <c r="H2" s="382" t="s">
        <v>327</v>
      </c>
      <c r="I2" s="381" t="str">
        <f>'様式-1表「内申書」'!K7</f>
        <v>株式会社○○</v>
      </c>
      <c r="J2" s="381"/>
      <c r="K2" s="381"/>
      <c r="L2" s="381"/>
      <c r="N2" s="381"/>
      <c r="O2" s="382" t="s">
        <v>328</v>
      </c>
      <c r="P2" s="381" t="str">
        <f>'様式-1表「内申書」'!K10&amp;"　"&amp;'様式-1表「内申書」'!O10</f>
        <v>送研　太郎</v>
      </c>
      <c r="Q2" s="381"/>
      <c r="T2" s="379"/>
      <c r="U2" s="25" t="s">
        <v>326</v>
      </c>
      <c r="V2" s="25"/>
      <c r="W2" s="379"/>
      <c r="X2" s="379"/>
      <c r="Y2" s="379"/>
      <c r="Z2" s="381"/>
      <c r="AA2" s="382" t="s">
        <v>327</v>
      </c>
      <c r="AB2" s="381"/>
      <c r="AC2" s="381"/>
      <c r="AD2" s="381"/>
      <c r="AE2" s="381"/>
      <c r="AG2" s="381"/>
      <c r="AH2" s="382" t="s">
        <v>328</v>
      </c>
      <c r="AI2" s="381"/>
      <c r="AJ2" s="381"/>
      <c r="AK2" s="379"/>
      <c r="AL2" s="379"/>
    </row>
    <row r="3" spans="2:38" ht="9" customHeight="1">
      <c r="T3" s="379"/>
      <c r="U3" s="379"/>
      <c r="V3" s="379"/>
      <c r="W3" s="379"/>
      <c r="X3" s="379"/>
      <c r="Y3" s="379"/>
      <c r="Z3" s="379"/>
      <c r="AA3" s="379"/>
      <c r="AB3" s="379"/>
      <c r="AC3" s="379"/>
      <c r="AD3" s="379"/>
      <c r="AE3" s="379"/>
      <c r="AF3" s="379"/>
      <c r="AG3" s="379"/>
      <c r="AH3" s="379"/>
      <c r="AI3" s="379"/>
      <c r="AJ3" s="379"/>
      <c r="AK3" s="379"/>
      <c r="AL3" s="379"/>
    </row>
    <row r="4" spans="2:38" ht="21" customHeight="1">
      <c r="B4" s="880" t="s">
        <v>329</v>
      </c>
      <c r="C4" s="883" t="s">
        <v>1</v>
      </c>
      <c r="D4" s="886" t="s">
        <v>330</v>
      </c>
      <c r="E4" s="886"/>
      <c r="F4" s="886"/>
      <c r="G4" s="886"/>
      <c r="H4" s="886"/>
      <c r="I4" s="886" t="s">
        <v>331</v>
      </c>
      <c r="J4" s="886"/>
      <c r="K4" s="886"/>
      <c r="L4" s="886"/>
      <c r="M4" s="887" t="s">
        <v>332</v>
      </c>
      <c r="N4" s="887"/>
      <c r="O4" s="887"/>
      <c r="P4" s="887"/>
      <c r="Q4" s="888"/>
      <c r="R4" s="883" t="s">
        <v>333</v>
      </c>
      <c r="T4" s="379"/>
      <c r="U4" s="896" t="s">
        <v>329</v>
      </c>
      <c r="V4" s="893" t="s">
        <v>1</v>
      </c>
      <c r="W4" s="899" t="s">
        <v>330</v>
      </c>
      <c r="X4" s="899"/>
      <c r="Y4" s="899"/>
      <c r="Z4" s="899"/>
      <c r="AA4" s="899"/>
      <c r="AB4" s="899" t="s">
        <v>331</v>
      </c>
      <c r="AC4" s="899"/>
      <c r="AD4" s="899"/>
      <c r="AE4" s="899"/>
      <c r="AF4" s="891" t="s">
        <v>332</v>
      </c>
      <c r="AG4" s="891"/>
      <c r="AH4" s="891"/>
      <c r="AI4" s="891"/>
      <c r="AJ4" s="892"/>
      <c r="AK4" s="893" t="s">
        <v>333</v>
      </c>
      <c r="AL4" s="379"/>
    </row>
    <row r="5" spans="2:38" ht="21" customHeight="1">
      <c r="B5" s="881"/>
      <c r="C5" s="884"/>
      <c r="D5" s="883" t="s">
        <v>54</v>
      </c>
      <c r="E5" s="883" t="s">
        <v>334</v>
      </c>
      <c r="F5" s="889" t="s">
        <v>57</v>
      </c>
      <c r="G5" s="890"/>
      <c r="H5" s="883" t="s">
        <v>274</v>
      </c>
      <c r="I5" s="883" t="s">
        <v>54</v>
      </c>
      <c r="J5" s="883" t="s">
        <v>335</v>
      </c>
      <c r="K5" s="883" t="s">
        <v>57</v>
      </c>
      <c r="L5" s="883" t="s">
        <v>274</v>
      </c>
      <c r="M5" s="883" t="s">
        <v>54</v>
      </c>
      <c r="N5" s="883" t="s">
        <v>336</v>
      </c>
      <c r="O5" s="904" t="s">
        <v>337</v>
      </c>
      <c r="P5" s="883" t="s">
        <v>57</v>
      </c>
      <c r="Q5" s="883" t="s">
        <v>274</v>
      </c>
      <c r="R5" s="884"/>
      <c r="T5" s="379"/>
      <c r="U5" s="897"/>
      <c r="V5" s="894"/>
      <c r="W5" s="893" t="s">
        <v>54</v>
      </c>
      <c r="X5" s="893" t="s">
        <v>334</v>
      </c>
      <c r="Y5" s="905" t="s">
        <v>57</v>
      </c>
      <c r="Z5" s="906"/>
      <c r="AA5" s="893" t="s">
        <v>274</v>
      </c>
      <c r="AB5" s="893" t="s">
        <v>54</v>
      </c>
      <c r="AC5" s="893" t="s">
        <v>335</v>
      </c>
      <c r="AD5" s="893" t="s">
        <v>57</v>
      </c>
      <c r="AE5" s="893" t="s">
        <v>274</v>
      </c>
      <c r="AF5" s="893" t="s">
        <v>54</v>
      </c>
      <c r="AG5" s="893" t="s">
        <v>336</v>
      </c>
      <c r="AH5" s="903" t="s">
        <v>337</v>
      </c>
      <c r="AI5" s="893" t="s">
        <v>57</v>
      </c>
      <c r="AJ5" s="893" t="s">
        <v>274</v>
      </c>
      <c r="AK5" s="894"/>
      <c r="AL5" s="379"/>
    </row>
    <row r="6" spans="2:38" ht="21" customHeight="1">
      <c r="B6" s="882"/>
      <c r="C6" s="885"/>
      <c r="D6" s="885"/>
      <c r="E6" s="885"/>
      <c r="F6" s="383" t="s">
        <v>338</v>
      </c>
      <c r="G6" s="383" t="s">
        <v>339</v>
      </c>
      <c r="H6" s="885"/>
      <c r="I6" s="885"/>
      <c r="J6" s="885"/>
      <c r="K6" s="885"/>
      <c r="L6" s="885"/>
      <c r="M6" s="885"/>
      <c r="N6" s="885"/>
      <c r="O6" s="885"/>
      <c r="P6" s="885"/>
      <c r="Q6" s="885"/>
      <c r="R6" s="885"/>
      <c r="T6" s="379"/>
      <c r="U6" s="898"/>
      <c r="V6" s="895"/>
      <c r="W6" s="895"/>
      <c r="X6" s="895"/>
      <c r="Y6" s="384" t="s">
        <v>338</v>
      </c>
      <c r="Z6" s="384" t="s">
        <v>339</v>
      </c>
      <c r="AA6" s="895"/>
      <c r="AB6" s="895"/>
      <c r="AC6" s="895"/>
      <c r="AD6" s="895"/>
      <c r="AE6" s="895"/>
      <c r="AF6" s="895"/>
      <c r="AG6" s="895"/>
      <c r="AH6" s="895"/>
      <c r="AI6" s="895"/>
      <c r="AJ6" s="895"/>
      <c r="AK6" s="895"/>
      <c r="AL6" s="379"/>
    </row>
    <row r="7" spans="2:38" ht="21" customHeight="1">
      <c r="B7" s="385">
        <v>1</v>
      </c>
      <c r="C7" s="386" t="str">
        <f>IF('様式-1裏「実務歴ポイント算定表」'!C12="","",'様式-1裏「実務歴ポイント算定表」'!C12)</f>
        <v>〇〇線新設工事</v>
      </c>
      <c r="D7" s="387"/>
      <c r="E7" s="387"/>
      <c r="F7" s="387"/>
      <c r="G7" s="387"/>
      <c r="H7" s="387"/>
      <c r="I7" s="387"/>
      <c r="J7" s="387"/>
      <c r="K7" s="387"/>
      <c r="L7" s="387"/>
      <c r="M7" s="387"/>
      <c r="N7" s="387"/>
      <c r="O7" s="387"/>
      <c r="P7" s="387"/>
      <c r="Q7" s="387"/>
      <c r="R7" s="386"/>
      <c r="T7" s="379"/>
      <c r="U7" s="388">
        <v>1</v>
      </c>
      <c r="V7" s="389" t="s">
        <v>340</v>
      </c>
      <c r="W7" s="390">
        <v>2</v>
      </c>
      <c r="X7" s="390"/>
      <c r="Y7" s="390"/>
      <c r="Z7" s="390">
        <v>1</v>
      </c>
      <c r="AA7" s="390"/>
      <c r="AB7" s="390">
        <v>2</v>
      </c>
      <c r="AC7" s="390"/>
      <c r="AD7" s="390">
        <v>1</v>
      </c>
      <c r="AE7" s="390"/>
      <c r="AF7" s="390">
        <v>2</v>
      </c>
      <c r="AG7" s="390"/>
      <c r="AH7" s="390">
        <v>2</v>
      </c>
      <c r="AI7" s="390"/>
      <c r="AJ7" s="390"/>
      <c r="AK7" s="391" t="s">
        <v>341</v>
      </c>
      <c r="AL7" s="379"/>
    </row>
    <row r="8" spans="2:38" ht="21" customHeight="1">
      <c r="B8" s="385">
        <v>2</v>
      </c>
      <c r="C8" s="386" t="str">
        <f>IF('様式-1裏「実務歴ポイント算定表」'!C13="","",'様式-1裏「実務歴ポイント算定表」'!C13)</f>
        <v>□□線電線張替工事</v>
      </c>
      <c r="D8" s="387"/>
      <c r="E8" s="387"/>
      <c r="F8" s="387"/>
      <c r="G8" s="387"/>
      <c r="H8" s="387"/>
      <c r="I8" s="387"/>
      <c r="J8" s="387"/>
      <c r="K8" s="387"/>
      <c r="L8" s="387"/>
      <c r="M8" s="387"/>
      <c r="N8" s="387"/>
      <c r="O8" s="387"/>
      <c r="P8" s="387"/>
      <c r="Q8" s="387"/>
      <c r="R8" s="392"/>
      <c r="T8" s="379"/>
      <c r="U8" s="388">
        <v>2</v>
      </c>
      <c r="V8" s="389" t="s">
        <v>342</v>
      </c>
      <c r="W8" s="390">
        <v>2</v>
      </c>
      <c r="X8" s="390"/>
      <c r="Y8" s="390">
        <v>1</v>
      </c>
      <c r="Z8" s="390">
        <v>1</v>
      </c>
      <c r="AA8" s="390"/>
      <c r="AB8" s="390">
        <v>2</v>
      </c>
      <c r="AC8" s="390">
        <v>13</v>
      </c>
      <c r="AD8" s="390">
        <v>2</v>
      </c>
      <c r="AE8" s="390"/>
      <c r="AF8" s="390">
        <v>3</v>
      </c>
      <c r="AG8" s="390"/>
      <c r="AH8" s="390">
        <v>15</v>
      </c>
      <c r="AI8" s="390"/>
      <c r="AJ8" s="390"/>
      <c r="AK8" s="393"/>
      <c r="AL8" s="379"/>
    </row>
    <row r="9" spans="2:38" ht="21" customHeight="1">
      <c r="B9" s="385">
        <v>3</v>
      </c>
      <c r="C9" s="386" t="str">
        <f>IF('様式-1裏「実務歴ポイント算定表」'!C14="","",'様式-1裏「実務歴ポイント算定表」'!C14)</f>
        <v>△△線撤去工事</v>
      </c>
      <c r="D9" s="387"/>
      <c r="E9" s="387"/>
      <c r="F9" s="387"/>
      <c r="G9" s="387"/>
      <c r="H9" s="387"/>
      <c r="I9" s="387"/>
      <c r="J9" s="387"/>
      <c r="K9" s="387"/>
      <c r="L9" s="387"/>
      <c r="M9" s="387"/>
      <c r="N9" s="387"/>
      <c r="O9" s="387"/>
      <c r="P9" s="387"/>
      <c r="Q9" s="387"/>
      <c r="R9" s="392"/>
      <c r="T9" s="379"/>
      <c r="U9" s="388">
        <v>3</v>
      </c>
      <c r="V9" s="389" t="s">
        <v>343</v>
      </c>
      <c r="W9" s="390"/>
      <c r="X9" s="390"/>
      <c r="Y9" s="390"/>
      <c r="Z9" s="390"/>
      <c r="AA9" s="390"/>
      <c r="AB9" s="390"/>
      <c r="AC9" s="390"/>
      <c r="AD9" s="390"/>
      <c r="AE9" s="390"/>
      <c r="AF9" s="390"/>
      <c r="AG9" s="390"/>
      <c r="AH9" s="390">
        <v>16</v>
      </c>
      <c r="AI9" s="390"/>
      <c r="AJ9" s="390"/>
      <c r="AK9" s="393"/>
      <c r="AL9" s="379"/>
    </row>
    <row r="10" spans="2:38" ht="21" customHeight="1">
      <c r="B10" s="385">
        <v>4</v>
      </c>
      <c r="C10" s="386" t="str">
        <f>IF('様式-1裏「実務歴ポイント算定表」'!C15="","",'様式-1裏「実務歴ポイント算定表」'!C15)</f>
        <v>××線建替工事</v>
      </c>
      <c r="D10" s="387"/>
      <c r="E10" s="387"/>
      <c r="F10" s="387"/>
      <c r="G10" s="387"/>
      <c r="H10" s="387"/>
      <c r="I10" s="387"/>
      <c r="J10" s="387"/>
      <c r="K10" s="387"/>
      <c r="L10" s="387"/>
      <c r="M10" s="387"/>
      <c r="N10" s="387"/>
      <c r="O10" s="387"/>
      <c r="P10" s="387"/>
      <c r="Q10" s="387"/>
      <c r="R10" s="392"/>
      <c r="T10" s="379"/>
      <c r="U10" s="388"/>
      <c r="V10" s="394"/>
      <c r="W10" s="390"/>
      <c r="X10" s="390"/>
      <c r="Y10" s="390"/>
      <c r="Z10" s="390"/>
      <c r="AA10" s="390"/>
      <c r="AB10" s="390"/>
      <c r="AC10" s="390"/>
      <c r="AD10" s="390"/>
      <c r="AE10" s="390"/>
      <c r="AF10" s="390"/>
      <c r="AG10" s="390"/>
      <c r="AH10" s="390"/>
      <c r="AI10" s="390"/>
      <c r="AJ10" s="390"/>
      <c r="AK10" s="393"/>
      <c r="AL10" s="379"/>
    </row>
    <row r="11" spans="2:38" ht="21" customHeight="1">
      <c r="B11" s="385">
        <v>5</v>
      </c>
      <c r="C11" s="386" t="str">
        <f>IF('様式-1裏「実務歴ポイント算定表」'!C16="","",'様式-1裏「実務歴ポイント算定表」'!C16)</f>
        <v>ｏｏ架線単独工事</v>
      </c>
      <c r="D11" s="387"/>
      <c r="E11" s="387"/>
      <c r="F11" s="387"/>
      <c r="G11" s="387"/>
      <c r="H11" s="387"/>
      <c r="I11" s="387"/>
      <c r="J11" s="387"/>
      <c r="K11" s="387"/>
      <c r="L11" s="387"/>
      <c r="M11" s="387"/>
      <c r="N11" s="387"/>
      <c r="O11" s="387"/>
      <c r="P11" s="387"/>
      <c r="Q11" s="387"/>
      <c r="R11" s="392"/>
      <c r="T11" s="379"/>
      <c r="U11" s="388"/>
      <c r="V11" s="394"/>
      <c r="W11" s="390"/>
      <c r="X11" s="390"/>
      <c r="Y11" s="390"/>
      <c r="Z11" s="390"/>
      <c r="AA11" s="390"/>
      <c r="AB11" s="390"/>
      <c r="AC11" s="390"/>
      <c r="AD11" s="390"/>
      <c r="AE11" s="390"/>
      <c r="AF11" s="390"/>
      <c r="AG11" s="390"/>
      <c r="AH11" s="390"/>
      <c r="AI11" s="390"/>
      <c r="AJ11" s="390"/>
      <c r="AK11" s="393"/>
      <c r="AL11" s="379"/>
    </row>
    <row r="12" spans="2:38" ht="21" customHeight="1">
      <c r="B12" s="385">
        <v>6</v>
      </c>
      <c r="C12" s="386" t="str">
        <f>IF('様式-1裏「実務歴ポイント算定表」'!C17="","",'様式-1裏「実務歴ポイント算定表」'!C17)</f>
        <v>＊＊架線単独撤去工事</v>
      </c>
      <c r="D12" s="387"/>
      <c r="E12" s="387"/>
      <c r="F12" s="387"/>
      <c r="G12" s="387"/>
      <c r="H12" s="387"/>
      <c r="I12" s="387"/>
      <c r="J12" s="387"/>
      <c r="K12" s="387"/>
      <c r="L12" s="387"/>
      <c r="M12" s="387"/>
      <c r="N12" s="387"/>
      <c r="O12" s="387"/>
      <c r="P12" s="387"/>
      <c r="Q12" s="387"/>
      <c r="R12" s="392"/>
      <c r="T12" s="379"/>
      <c r="U12" s="388"/>
      <c r="V12" s="394"/>
      <c r="W12" s="390"/>
      <c r="X12" s="390"/>
      <c r="Y12" s="390"/>
      <c r="Z12" s="390"/>
      <c r="AA12" s="390"/>
      <c r="AB12" s="390"/>
      <c r="AC12" s="390"/>
      <c r="AD12" s="390"/>
      <c r="AE12" s="390"/>
      <c r="AF12" s="390"/>
      <c r="AG12" s="390"/>
      <c r="AH12" s="390"/>
      <c r="AI12" s="390"/>
      <c r="AJ12" s="390"/>
      <c r="AK12" s="393"/>
      <c r="AL12" s="379"/>
    </row>
    <row r="13" spans="2:38" ht="21" customHeight="1">
      <c r="B13" s="385">
        <v>7</v>
      </c>
      <c r="C13" s="386" t="str">
        <f>IF('様式-1裏「実務歴ポイント算定表」'!C18="","",'様式-1裏「実務歴ポイント算定表」'!C18)</f>
        <v>BB線新設工事</v>
      </c>
      <c r="D13" s="387"/>
      <c r="E13" s="387"/>
      <c r="F13" s="387"/>
      <c r="G13" s="387"/>
      <c r="H13" s="387"/>
      <c r="I13" s="387"/>
      <c r="J13" s="387"/>
      <c r="K13" s="387"/>
      <c r="L13" s="387"/>
      <c r="M13" s="387"/>
      <c r="N13" s="387"/>
      <c r="O13" s="387"/>
      <c r="P13" s="387"/>
      <c r="Q13" s="387"/>
      <c r="R13" s="392"/>
      <c r="T13" s="379"/>
      <c r="U13" s="388"/>
      <c r="V13" s="394"/>
      <c r="W13" s="390"/>
      <c r="X13" s="390"/>
      <c r="Y13" s="390"/>
      <c r="Z13" s="390"/>
      <c r="AA13" s="390"/>
      <c r="AB13" s="390"/>
      <c r="AC13" s="390"/>
      <c r="AD13" s="390"/>
      <c r="AE13" s="390"/>
      <c r="AF13" s="390"/>
      <c r="AG13" s="390"/>
      <c r="AH13" s="390"/>
      <c r="AI13" s="390"/>
      <c r="AJ13" s="390"/>
      <c r="AK13" s="393"/>
      <c r="AL13" s="379"/>
    </row>
    <row r="14" spans="2:38" ht="21" customHeight="1">
      <c r="B14" s="385">
        <v>8</v>
      </c>
      <c r="C14" s="386" t="str">
        <f>IF('様式-1裏「実務歴ポイント算定表」'!C19="","",'様式-1裏「実務歴ポイント算定表」'!C19)</f>
        <v>GG線OPGW化工事</v>
      </c>
      <c r="D14" s="387"/>
      <c r="E14" s="387"/>
      <c r="F14" s="387"/>
      <c r="G14" s="387"/>
      <c r="H14" s="387"/>
      <c r="I14" s="387"/>
      <c r="J14" s="387"/>
      <c r="K14" s="387"/>
      <c r="L14" s="387"/>
      <c r="M14" s="387"/>
      <c r="N14" s="387"/>
      <c r="O14" s="387"/>
      <c r="P14" s="387"/>
      <c r="Q14" s="387"/>
      <c r="R14" s="392"/>
      <c r="T14" s="379"/>
      <c r="U14" s="388"/>
      <c r="V14" s="394"/>
      <c r="W14" s="390"/>
      <c r="X14" s="390"/>
      <c r="Y14" s="390"/>
      <c r="Z14" s="390"/>
      <c r="AA14" s="390"/>
      <c r="AB14" s="390"/>
      <c r="AC14" s="390"/>
      <c r="AD14" s="390"/>
      <c r="AE14" s="390"/>
      <c r="AF14" s="390"/>
      <c r="AG14" s="390"/>
      <c r="AH14" s="390"/>
      <c r="AI14" s="390"/>
      <c r="AJ14" s="390"/>
      <c r="AK14" s="393"/>
      <c r="AL14" s="379"/>
    </row>
    <row r="15" spans="2:38" ht="21" customHeight="1">
      <c r="B15" s="385">
        <v>9</v>
      </c>
      <c r="C15" s="386" t="str">
        <f>IF('様式-1裏「実務歴ポイント算定表」'!C20="","",'様式-1裏「実務歴ポイント算定表」'!C20)</f>
        <v>JJ線電線張替工事</v>
      </c>
      <c r="D15" s="387"/>
      <c r="E15" s="387"/>
      <c r="F15" s="387"/>
      <c r="G15" s="387"/>
      <c r="H15" s="387"/>
      <c r="I15" s="387"/>
      <c r="J15" s="387"/>
      <c r="K15" s="387"/>
      <c r="L15" s="387"/>
      <c r="M15" s="387"/>
      <c r="N15" s="387"/>
      <c r="O15" s="387"/>
      <c r="P15" s="387"/>
      <c r="Q15" s="387"/>
      <c r="R15" s="392"/>
      <c r="T15" s="379"/>
      <c r="U15" s="388"/>
      <c r="V15" s="394"/>
      <c r="W15" s="390"/>
      <c r="X15" s="390"/>
      <c r="Y15" s="390"/>
      <c r="Z15" s="390"/>
      <c r="AA15" s="390"/>
      <c r="AB15" s="390"/>
      <c r="AC15" s="390"/>
      <c r="AD15" s="390"/>
      <c r="AE15" s="390"/>
      <c r="AF15" s="390"/>
      <c r="AG15" s="390"/>
      <c r="AH15" s="390"/>
      <c r="AI15" s="390"/>
      <c r="AJ15" s="390"/>
      <c r="AK15" s="393"/>
      <c r="AL15" s="379"/>
    </row>
    <row r="16" spans="2:38" ht="21" customHeight="1">
      <c r="B16" s="385">
        <v>10</v>
      </c>
      <c r="C16" s="386" t="str">
        <f>IF('様式-1裏「実務歴ポイント算定表」'!C21="","",'様式-1裏「実務歴ポイント算定表」'!C21)</f>
        <v/>
      </c>
      <c r="D16" s="387"/>
      <c r="E16" s="387"/>
      <c r="F16" s="387"/>
      <c r="G16" s="387"/>
      <c r="H16" s="387"/>
      <c r="I16" s="387"/>
      <c r="J16" s="387"/>
      <c r="K16" s="387"/>
      <c r="L16" s="387"/>
      <c r="M16" s="387"/>
      <c r="N16" s="387"/>
      <c r="O16" s="387"/>
      <c r="P16" s="387"/>
      <c r="Q16" s="387"/>
      <c r="R16" s="392"/>
      <c r="T16" s="379"/>
      <c r="U16" s="388"/>
      <c r="V16" s="394"/>
      <c r="W16" s="390"/>
      <c r="X16" s="390"/>
      <c r="Y16" s="390"/>
      <c r="Z16" s="390"/>
      <c r="AA16" s="390"/>
      <c r="AB16" s="390"/>
      <c r="AC16" s="390"/>
      <c r="AD16" s="390"/>
      <c r="AE16" s="390"/>
      <c r="AF16" s="390"/>
      <c r="AG16" s="390"/>
      <c r="AH16" s="390"/>
      <c r="AI16" s="390"/>
      <c r="AJ16" s="390"/>
      <c r="AK16" s="393"/>
      <c r="AL16" s="379"/>
    </row>
    <row r="17" spans="2:38" ht="21" customHeight="1">
      <c r="T17" s="379"/>
      <c r="U17" s="379"/>
      <c r="V17" s="379"/>
      <c r="W17" s="379"/>
      <c r="X17" s="379"/>
      <c r="Y17" s="379"/>
      <c r="Z17" s="379"/>
      <c r="AA17" s="379"/>
      <c r="AB17" s="379"/>
      <c r="AC17" s="379"/>
      <c r="AD17" s="379"/>
      <c r="AE17" s="379"/>
      <c r="AF17" s="379"/>
      <c r="AG17" s="379"/>
      <c r="AH17" s="379"/>
      <c r="AI17" s="379"/>
      <c r="AJ17" s="379"/>
      <c r="AK17" s="379"/>
      <c r="AL17" s="379"/>
    </row>
    <row r="18" spans="2:38" ht="21" customHeight="1">
      <c r="B18" s="378" t="s">
        <v>344</v>
      </c>
      <c r="T18" s="379"/>
      <c r="U18" s="379" t="s">
        <v>344</v>
      </c>
      <c r="V18" s="379"/>
      <c r="W18" s="379"/>
      <c r="X18" s="379"/>
      <c r="Y18" s="379"/>
      <c r="Z18" s="379"/>
      <c r="AA18" s="379"/>
      <c r="AB18" s="379"/>
      <c r="AC18" s="379"/>
      <c r="AD18" s="379"/>
      <c r="AE18" s="379"/>
      <c r="AF18" s="379"/>
      <c r="AG18" s="379"/>
      <c r="AH18" s="379"/>
      <c r="AI18" s="379"/>
      <c r="AJ18" s="379"/>
      <c r="AK18" s="379"/>
      <c r="AL18" s="379"/>
    </row>
    <row r="19" spans="2:38" ht="36.75" customHeight="1">
      <c r="B19" s="395" t="s">
        <v>345</v>
      </c>
      <c r="C19" s="396" t="s">
        <v>346</v>
      </c>
      <c r="D19" s="397" t="s">
        <v>347</v>
      </c>
      <c r="E19" s="900" t="s">
        <v>348</v>
      </c>
      <c r="F19" s="901"/>
      <c r="G19" s="901"/>
      <c r="H19" s="901"/>
      <c r="I19" s="901"/>
      <c r="J19" s="901"/>
      <c r="K19" s="901"/>
      <c r="L19" s="901"/>
      <c r="M19" s="901"/>
      <c r="N19" s="901"/>
      <c r="O19" s="398"/>
      <c r="P19" s="901"/>
      <c r="Q19" s="901"/>
      <c r="R19" s="902"/>
      <c r="T19" s="379"/>
      <c r="U19" s="399" t="s">
        <v>345</v>
      </c>
      <c r="V19" s="400" t="s">
        <v>346</v>
      </c>
      <c r="W19" s="397" t="s">
        <v>347</v>
      </c>
      <c r="X19" s="900" t="s">
        <v>348</v>
      </c>
      <c r="Y19" s="901"/>
      <c r="Z19" s="901"/>
      <c r="AA19" s="901"/>
      <c r="AB19" s="901"/>
      <c r="AC19" s="901"/>
      <c r="AD19" s="901"/>
      <c r="AE19" s="901"/>
      <c r="AF19" s="901"/>
      <c r="AG19" s="901"/>
      <c r="AH19" s="398"/>
      <c r="AI19" s="901"/>
      <c r="AJ19" s="901"/>
      <c r="AK19" s="902"/>
      <c r="AL19" s="379"/>
    </row>
    <row r="20" spans="2:38" ht="21" customHeight="1">
      <c r="B20" s="385"/>
      <c r="C20" s="386"/>
      <c r="D20" s="387"/>
      <c r="E20" s="401"/>
      <c r="F20" s="401"/>
      <c r="G20" s="401"/>
      <c r="H20" s="401"/>
      <c r="I20" s="401"/>
      <c r="J20" s="401"/>
      <c r="K20" s="401"/>
      <c r="L20" s="401"/>
      <c r="M20" s="401"/>
      <c r="N20" s="401"/>
      <c r="O20" s="401"/>
      <c r="P20" s="401"/>
      <c r="Q20" s="401"/>
      <c r="R20" s="402"/>
      <c r="T20" s="379"/>
      <c r="U20" s="388"/>
      <c r="V20" s="389"/>
      <c r="W20" s="403" t="s">
        <v>349</v>
      </c>
      <c r="X20" s="404"/>
      <c r="Y20" s="404"/>
      <c r="Z20" s="404"/>
      <c r="AA20" s="404"/>
      <c r="AB20" s="404"/>
      <c r="AC20" s="404"/>
      <c r="AD20" s="404"/>
      <c r="AE20" s="404"/>
      <c r="AF20" s="404"/>
      <c r="AG20" s="404"/>
      <c r="AH20" s="404"/>
      <c r="AI20" s="404"/>
      <c r="AJ20" s="404"/>
      <c r="AK20" s="405"/>
      <c r="AL20" s="379"/>
    </row>
    <row r="21" spans="2:38" ht="21" customHeight="1">
      <c r="B21" s="406"/>
      <c r="C21" s="396"/>
      <c r="D21" s="387"/>
      <c r="E21" s="401"/>
      <c r="F21" s="401"/>
      <c r="G21" s="401"/>
      <c r="H21" s="401"/>
      <c r="I21" s="401"/>
      <c r="J21" s="401"/>
      <c r="K21" s="401"/>
      <c r="L21" s="401"/>
      <c r="M21" s="401"/>
      <c r="N21" s="401"/>
      <c r="O21" s="401"/>
      <c r="P21" s="401"/>
      <c r="Q21" s="401"/>
      <c r="R21" s="402"/>
      <c r="T21" s="379"/>
      <c r="U21" s="407"/>
      <c r="V21" s="400"/>
      <c r="W21" s="403" t="s">
        <v>350</v>
      </c>
      <c r="X21" s="404"/>
      <c r="Y21" s="404"/>
      <c r="Z21" s="404"/>
      <c r="AA21" s="404"/>
      <c r="AB21" s="404"/>
      <c r="AC21" s="404"/>
      <c r="AD21" s="404"/>
      <c r="AE21" s="404"/>
      <c r="AF21" s="404"/>
      <c r="AG21" s="404"/>
      <c r="AH21" s="404"/>
      <c r="AI21" s="404"/>
      <c r="AJ21" s="404"/>
      <c r="AK21" s="405"/>
      <c r="AL21" s="379"/>
    </row>
    <row r="22" spans="2:38" ht="21" customHeight="1">
      <c r="B22" s="385"/>
      <c r="C22" s="386"/>
      <c r="D22" s="387"/>
      <c r="E22" s="401"/>
      <c r="F22" s="401"/>
      <c r="G22" s="401"/>
      <c r="H22" s="401"/>
      <c r="I22" s="401"/>
      <c r="J22" s="401"/>
      <c r="K22" s="401"/>
      <c r="L22" s="401"/>
      <c r="M22" s="401"/>
      <c r="N22" s="401"/>
      <c r="O22" s="401"/>
      <c r="P22" s="401"/>
      <c r="Q22" s="401"/>
      <c r="R22" s="402"/>
      <c r="T22" s="379"/>
      <c r="U22" s="388"/>
      <c r="V22" s="389"/>
      <c r="W22" s="403" t="s">
        <v>351</v>
      </c>
      <c r="X22" s="408"/>
      <c r="Y22" s="404"/>
      <c r="Z22" s="404"/>
      <c r="AA22" s="404"/>
      <c r="AB22" s="404"/>
      <c r="AC22" s="404"/>
      <c r="AD22" s="404"/>
      <c r="AE22" s="404"/>
      <c r="AF22" s="404"/>
      <c r="AG22" s="404"/>
      <c r="AH22" s="404"/>
      <c r="AI22" s="404"/>
      <c r="AJ22" s="404"/>
      <c r="AK22" s="391"/>
      <c r="AL22" s="379"/>
    </row>
    <row r="23" spans="2:38" ht="21" customHeight="1">
      <c r="B23" s="397"/>
      <c r="C23" s="409"/>
      <c r="D23" s="387"/>
      <c r="E23" s="401"/>
      <c r="F23" s="401"/>
      <c r="G23" s="401"/>
      <c r="H23" s="401"/>
      <c r="I23" s="401"/>
      <c r="J23" s="401"/>
      <c r="K23" s="401"/>
      <c r="L23" s="401"/>
      <c r="M23" s="401"/>
      <c r="N23" s="401"/>
      <c r="O23" s="401"/>
      <c r="P23" s="401"/>
      <c r="Q23" s="401"/>
      <c r="R23" s="402"/>
      <c r="T23" s="379"/>
      <c r="U23" s="410"/>
      <c r="V23" s="411"/>
      <c r="W23" s="403"/>
      <c r="X23" s="408"/>
      <c r="Y23" s="404"/>
      <c r="Z23" s="404"/>
      <c r="AA23" s="404"/>
      <c r="AB23" s="404"/>
      <c r="AC23" s="404"/>
      <c r="AD23" s="404"/>
      <c r="AE23" s="404"/>
      <c r="AF23" s="404"/>
      <c r="AG23" s="404"/>
      <c r="AH23" s="404"/>
      <c r="AI23" s="404"/>
      <c r="AJ23" s="404"/>
      <c r="AK23" s="391"/>
      <c r="AL23" s="379"/>
    </row>
    <row r="24" spans="2:38" ht="21" customHeight="1">
      <c r="B24" s="406"/>
      <c r="C24" s="396"/>
      <c r="D24" s="387"/>
      <c r="E24" s="401"/>
      <c r="F24" s="401"/>
      <c r="G24" s="401"/>
      <c r="H24" s="401"/>
      <c r="I24" s="401"/>
      <c r="J24" s="401"/>
      <c r="K24" s="401"/>
      <c r="L24" s="401"/>
      <c r="M24" s="401"/>
      <c r="N24" s="401"/>
      <c r="O24" s="401"/>
      <c r="P24" s="401"/>
      <c r="Q24" s="401"/>
      <c r="R24" s="402"/>
      <c r="T24" s="379"/>
      <c r="U24" s="407"/>
      <c r="V24" s="400"/>
      <c r="W24" s="403" t="s">
        <v>349</v>
      </c>
      <c r="X24" s="404"/>
      <c r="Y24" s="404"/>
      <c r="Z24" s="404"/>
      <c r="AA24" s="404"/>
      <c r="AB24" s="404"/>
      <c r="AC24" s="404"/>
      <c r="AD24" s="404"/>
      <c r="AE24" s="404"/>
      <c r="AF24" s="404"/>
      <c r="AG24" s="404"/>
      <c r="AH24" s="404"/>
      <c r="AI24" s="404"/>
      <c r="AJ24" s="404"/>
      <c r="AK24" s="405"/>
      <c r="AL24" s="379"/>
    </row>
    <row r="25" spans="2:38" ht="21" customHeight="1">
      <c r="B25" s="406"/>
      <c r="C25" s="396"/>
      <c r="D25" s="387"/>
      <c r="E25" s="401"/>
      <c r="F25" s="401"/>
      <c r="G25" s="401"/>
      <c r="H25" s="401"/>
      <c r="I25" s="401"/>
      <c r="J25" s="401"/>
      <c r="K25" s="401"/>
      <c r="L25" s="401"/>
      <c r="M25" s="401"/>
      <c r="N25" s="401"/>
      <c r="O25" s="401"/>
      <c r="P25" s="401"/>
      <c r="Q25" s="401"/>
      <c r="R25" s="402"/>
      <c r="T25" s="379"/>
      <c r="U25" s="407"/>
      <c r="V25" s="400"/>
      <c r="W25" s="403" t="s">
        <v>350</v>
      </c>
      <c r="X25" s="404"/>
      <c r="Y25" s="404"/>
      <c r="Z25" s="404"/>
      <c r="AA25" s="404"/>
      <c r="AB25" s="404"/>
      <c r="AC25" s="404"/>
      <c r="AD25" s="404"/>
      <c r="AE25" s="404"/>
      <c r="AF25" s="404"/>
      <c r="AG25" s="404"/>
      <c r="AH25" s="404"/>
      <c r="AI25" s="404"/>
      <c r="AJ25" s="404"/>
      <c r="AK25" s="405"/>
      <c r="AL25" s="379"/>
    </row>
    <row r="26" spans="2:38" ht="21" customHeight="1">
      <c r="B26" s="406"/>
      <c r="C26" s="396"/>
      <c r="D26" s="387"/>
      <c r="E26" s="401"/>
      <c r="F26" s="401"/>
      <c r="G26" s="401"/>
      <c r="H26" s="401"/>
      <c r="I26" s="401"/>
      <c r="J26" s="401"/>
      <c r="K26" s="401"/>
      <c r="L26" s="401"/>
      <c r="M26" s="401"/>
      <c r="N26" s="401"/>
      <c r="O26" s="401"/>
      <c r="P26" s="401"/>
      <c r="Q26" s="401"/>
      <c r="R26" s="402"/>
      <c r="T26" s="379"/>
      <c r="U26" s="407"/>
      <c r="V26" s="400"/>
      <c r="W26" s="403" t="s">
        <v>351</v>
      </c>
      <c r="X26" s="404"/>
      <c r="Y26" s="404"/>
      <c r="Z26" s="404"/>
      <c r="AA26" s="404"/>
      <c r="AB26" s="404"/>
      <c r="AC26" s="404"/>
      <c r="AD26" s="404"/>
      <c r="AE26" s="404"/>
      <c r="AF26" s="404"/>
      <c r="AG26" s="404"/>
      <c r="AH26" s="404"/>
      <c r="AI26" s="404"/>
      <c r="AJ26" s="404"/>
      <c r="AK26" s="405"/>
      <c r="AL26" s="379"/>
    </row>
    <row r="27" spans="2:38">
      <c r="T27" s="379"/>
      <c r="U27" s="379"/>
      <c r="V27" s="379"/>
      <c r="W27" s="379"/>
      <c r="X27" s="379"/>
      <c r="Y27" s="379"/>
      <c r="Z27" s="379"/>
      <c r="AA27" s="379"/>
      <c r="AB27" s="379"/>
      <c r="AC27" s="379"/>
      <c r="AD27" s="379"/>
      <c r="AE27" s="379"/>
      <c r="AF27" s="379"/>
      <c r="AG27" s="379"/>
      <c r="AH27" s="379"/>
      <c r="AI27" s="379"/>
      <c r="AJ27" s="379"/>
      <c r="AK27" s="379"/>
      <c r="AL27" s="379"/>
    </row>
  </sheetData>
  <mergeCells count="42">
    <mergeCell ref="E19:N19"/>
    <mergeCell ref="P19:R19"/>
    <mergeCell ref="X19:AG19"/>
    <mergeCell ref="AI19:AK19"/>
    <mergeCell ref="AE5:AE6"/>
    <mergeCell ref="AF5:AF6"/>
    <mergeCell ref="AG5:AG6"/>
    <mergeCell ref="AH5:AH6"/>
    <mergeCell ref="AI5:AI6"/>
    <mergeCell ref="AJ5:AJ6"/>
    <mergeCell ref="O5:O6"/>
    <mergeCell ref="P5:P6"/>
    <mergeCell ref="Q5:Q6"/>
    <mergeCell ref="W5:W6"/>
    <mergeCell ref="X5:X6"/>
    <mergeCell ref="Y5:Z5"/>
    <mergeCell ref="U4:U6"/>
    <mergeCell ref="V4:V6"/>
    <mergeCell ref="W4:AA4"/>
    <mergeCell ref="AB4:AE4"/>
    <mergeCell ref="R4:R6"/>
    <mergeCell ref="AF4:AJ4"/>
    <mergeCell ref="AK4:AK6"/>
    <mergeCell ref="AA5:AA6"/>
    <mergeCell ref="AB5:AB6"/>
    <mergeCell ref="AC5:AC6"/>
    <mergeCell ref="AD5:AD6"/>
    <mergeCell ref="B4:B6"/>
    <mergeCell ref="C4:C6"/>
    <mergeCell ref="D4:H4"/>
    <mergeCell ref="I4:L4"/>
    <mergeCell ref="M4:Q4"/>
    <mergeCell ref="D5:D6"/>
    <mergeCell ref="E5:E6"/>
    <mergeCell ref="F5:G5"/>
    <mergeCell ref="H5:H6"/>
    <mergeCell ref="N5:N6"/>
    <mergeCell ref="I5:I6"/>
    <mergeCell ref="J5:J6"/>
    <mergeCell ref="K5:K6"/>
    <mergeCell ref="L5:L6"/>
    <mergeCell ref="M5:M6"/>
  </mergeCells>
  <phoneticPr fontId="2"/>
  <pageMargins left="0.23622047244094491" right="0.23622047244094491" top="0.59055118110236227" bottom="0.39370078740157483" header="0.31496062992125984" footer="0.31496062992125984"/>
  <pageSetup paperSize="9" scale="9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A1:R69"/>
  <sheetViews>
    <sheetView view="pageBreakPreview" zoomScaleNormal="100" zoomScaleSheetLayoutView="100" workbookViewId="0"/>
  </sheetViews>
  <sheetFormatPr defaultColWidth="10.5" defaultRowHeight="21.75" customHeight="1"/>
  <cols>
    <col min="1" max="1" width="10.625" style="1" customWidth="1"/>
    <col min="2" max="5" width="10.625" style="119" customWidth="1"/>
    <col min="6" max="6" width="10.625" style="1" customWidth="1"/>
    <col min="7" max="10" width="10.625" style="119" customWidth="1"/>
    <col min="11" max="11" width="31.375" style="119" customWidth="1"/>
    <col min="12" max="12" width="16.375" style="119" customWidth="1"/>
    <col min="13" max="14" width="12.75" style="119" customWidth="1"/>
    <col min="15" max="15" width="12.75" style="1" customWidth="1"/>
    <col min="16" max="19" width="12.75" style="119" customWidth="1"/>
    <col min="20" max="16384" width="10.5" style="119"/>
  </cols>
  <sheetData>
    <row r="1" spans="1:18" ht="21.75" customHeight="1">
      <c r="A1" s="487" t="str">
        <f>'様式-1表「内申書」'!A1</f>
        <v>Ver.2024.9</v>
      </c>
      <c r="B1" s="2" t="s">
        <v>170</v>
      </c>
      <c r="C1" s="913" t="s">
        <v>171</v>
      </c>
      <c r="D1" s="913"/>
      <c r="E1" s="913"/>
      <c r="F1" s="913"/>
      <c r="G1" s="913"/>
      <c r="H1" s="913"/>
      <c r="I1" s="913"/>
      <c r="J1" s="913"/>
      <c r="K1" s="26"/>
      <c r="L1" s="491">
        <v>45558</v>
      </c>
    </row>
    <row r="2" spans="1:18" ht="21.75" customHeight="1">
      <c r="A2" s="291"/>
      <c r="F2" s="119"/>
      <c r="L2" s="120" t="s">
        <v>81</v>
      </c>
    </row>
    <row r="3" spans="1:18" ht="21.75" customHeight="1">
      <c r="C3" s="3"/>
      <c r="D3" s="1"/>
    </row>
    <row r="4" spans="1:18" ht="21.75" customHeight="1">
      <c r="A4" s="828" t="s">
        <v>93</v>
      </c>
      <c r="B4" s="823" t="s">
        <v>16</v>
      </c>
      <c r="C4" s="909" t="s">
        <v>20</v>
      </c>
      <c r="D4" s="909"/>
      <c r="E4" s="909" t="s">
        <v>62</v>
      </c>
      <c r="F4" s="909"/>
      <c r="G4" s="909" t="s">
        <v>63</v>
      </c>
      <c r="H4" s="909"/>
      <c r="I4" s="828" t="s">
        <v>65</v>
      </c>
      <c r="J4" s="908" t="s">
        <v>84</v>
      </c>
      <c r="K4" s="909" t="s">
        <v>83</v>
      </c>
      <c r="L4" s="909"/>
    </row>
    <row r="5" spans="1:18" s="1" customFormat="1" ht="21.75" customHeight="1">
      <c r="A5" s="823"/>
      <c r="B5" s="823"/>
      <c r="C5" s="121" t="s">
        <v>21</v>
      </c>
      <c r="D5" s="121" t="s">
        <v>3</v>
      </c>
      <c r="E5" s="121" t="s">
        <v>61</v>
      </c>
      <c r="F5" s="121" t="s">
        <v>23</v>
      </c>
      <c r="G5" s="121" t="s">
        <v>5</v>
      </c>
      <c r="H5" s="121" t="s">
        <v>23</v>
      </c>
      <c r="I5" s="823"/>
      <c r="J5" s="909"/>
      <c r="K5" s="909"/>
      <c r="L5" s="909"/>
      <c r="M5" s="119"/>
      <c r="N5" s="119"/>
      <c r="P5" s="119"/>
      <c r="Q5" s="119"/>
      <c r="R5" s="119"/>
    </row>
    <row r="6" spans="1:18" s="1" customFormat="1" ht="21.75" customHeight="1">
      <c r="A6" s="28" t="s">
        <v>76</v>
      </c>
      <c r="B6" s="28" t="s">
        <v>74</v>
      </c>
      <c r="C6" s="121" t="s">
        <v>77</v>
      </c>
      <c r="D6" s="121" t="s">
        <v>78</v>
      </c>
      <c r="E6" s="121" t="s">
        <v>79</v>
      </c>
      <c r="F6" s="121"/>
      <c r="G6" s="121" t="s">
        <v>80</v>
      </c>
      <c r="H6" s="121"/>
      <c r="I6" s="28"/>
      <c r="J6" s="121" t="s">
        <v>75</v>
      </c>
      <c r="K6" s="121" t="s">
        <v>213</v>
      </c>
      <c r="L6" s="121" t="s">
        <v>214</v>
      </c>
      <c r="M6" s="119"/>
      <c r="N6" s="119"/>
      <c r="P6" s="119"/>
      <c r="Q6" s="119"/>
      <c r="R6" s="119"/>
    </row>
    <row r="7" spans="1:18" ht="21.75" customHeight="1">
      <c r="A7" s="298">
        <v>111110</v>
      </c>
      <c r="B7" s="123" t="s">
        <v>68</v>
      </c>
      <c r="C7" s="124" t="s">
        <v>39</v>
      </c>
      <c r="D7" s="125" t="s">
        <v>69</v>
      </c>
      <c r="E7" s="126" t="s">
        <v>37</v>
      </c>
      <c r="F7" s="127">
        <v>1</v>
      </c>
      <c r="G7" s="128"/>
      <c r="H7" s="127">
        <v>2</v>
      </c>
      <c r="I7" s="129">
        <f>IF(SUM(F7,H7)&gt;8,8,SUM(F7,H7))</f>
        <v>3</v>
      </c>
      <c r="J7" s="130" t="s">
        <v>82</v>
      </c>
      <c r="K7" s="131"/>
      <c r="L7" s="131"/>
    </row>
    <row r="8" spans="1:18" ht="21.75" customHeight="1">
      <c r="A8" s="299">
        <v>111111</v>
      </c>
      <c r="B8" s="300" t="s">
        <v>293</v>
      </c>
      <c r="C8" s="301" t="s">
        <v>294</v>
      </c>
      <c r="D8" s="302" t="s">
        <v>69</v>
      </c>
      <c r="E8" s="303" t="s">
        <v>37</v>
      </c>
      <c r="F8" s="304">
        <v>1</v>
      </c>
      <c r="G8" s="305"/>
      <c r="H8" s="304">
        <v>2</v>
      </c>
      <c r="I8" s="306">
        <v>3</v>
      </c>
      <c r="J8" s="307" t="s">
        <v>66</v>
      </c>
      <c r="K8" s="308" t="s">
        <v>295</v>
      </c>
      <c r="L8" s="301" t="s">
        <v>296</v>
      </c>
    </row>
    <row r="9" spans="1:18" ht="21.75" customHeight="1">
      <c r="A9" s="309">
        <v>111210</v>
      </c>
      <c r="B9" s="310" t="s">
        <v>68</v>
      </c>
      <c r="C9" s="311" t="s">
        <v>39</v>
      </c>
      <c r="D9" s="311" t="s">
        <v>69</v>
      </c>
      <c r="E9" s="312" t="s">
        <v>38</v>
      </c>
      <c r="F9" s="313">
        <v>2</v>
      </c>
      <c r="G9" s="314"/>
      <c r="H9" s="313">
        <v>2</v>
      </c>
      <c r="I9" s="315">
        <f t="shared" ref="I9:I69" si="0">IF(SUM(F9,H9)&gt;8,8,SUM(F9,H9))</f>
        <v>4</v>
      </c>
      <c r="J9" s="316" t="s">
        <v>82</v>
      </c>
      <c r="K9" s="317"/>
      <c r="L9" s="317"/>
    </row>
    <row r="10" spans="1:18" ht="21.75" customHeight="1">
      <c r="A10" s="318">
        <v>111211</v>
      </c>
      <c r="B10" s="319" t="s">
        <v>297</v>
      </c>
      <c r="C10" s="320" t="s">
        <v>39</v>
      </c>
      <c r="D10" s="320" t="s">
        <v>69</v>
      </c>
      <c r="E10" s="321" t="s">
        <v>38</v>
      </c>
      <c r="F10" s="322">
        <v>2</v>
      </c>
      <c r="G10" s="323"/>
      <c r="H10" s="322">
        <v>2</v>
      </c>
      <c r="I10" s="318">
        <v>4</v>
      </c>
      <c r="J10" s="324" t="s">
        <v>66</v>
      </c>
      <c r="K10" s="325" t="s">
        <v>295</v>
      </c>
      <c r="L10" s="326" t="s">
        <v>296</v>
      </c>
    </row>
    <row r="11" spans="1:18" ht="21.75" customHeight="1">
      <c r="A11" s="309">
        <v>112110</v>
      </c>
      <c r="B11" s="327" t="s">
        <v>68</v>
      </c>
      <c r="C11" s="328" t="s">
        <v>39</v>
      </c>
      <c r="D11" s="328" t="s">
        <v>70</v>
      </c>
      <c r="E11" s="329" t="s">
        <v>37</v>
      </c>
      <c r="F11" s="330">
        <v>2</v>
      </c>
      <c r="G11" s="331"/>
      <c r="H11" s="330">
        <v>4</v>
      </c>
      <c r="I11" s="332">
        <f t="shared" si="0"/>
        <v>6</v>
      </c>
      <c r="J11" s="333" t="s">
        <v>82</v>
      </c>
      <c r="K11" s="131"/>
      <c r="L11" s="131"/>
    </row>
    <row r="12" spans="1:18" ht="21.75" customHeight="1">
      <c r="A12" s="299">
        <v>112111</v>
      </c>
      <c r="B12" s="334" t="s">
        <v>293</v>
      </c>
      <c r="C12" s="302" t="s">
        <v>298</v>
      </c>
      <c r="D12" s="302" t="s">
        <v>70</v>
      </c>
      <c r="E12" s="303" t="s">
        <v>37</v>
      </c>
      <c r="F12" s="304">
        <v>2</v>
      </c>
      <c r="G12" s="305"/>
      <c r="H12" s="304">
        <v>4</v>
      </c>
      <c r="I12" s="306">
        <v>6</v>
      </c>
      <c r="J12" s="307" t="s">
        <v>66</v>
      </c>
      <c r="K12" s="335" t="s">
        <v>299</v>
      </c>
      <c r="L12" s="301" t="s">
        <v>300</v>
      </c>
    </row>
    <row r="13" spans="1:18" ht="21.75" customHeight="1">
      <c r="A13" s="309">
        <v>112210</v>
      </c>
      <c r="B13" s="310" t="s">
        <v>68</v>
      </c>
      <c r="C13" s="311" t="s">
        <v>39</v>
      </c>
      <c r="D13" s="311" t="s">
        <v>70</v>
      </c>
      <c r="E13" s="312" t="s">
        <v>38</v>
      </c>
      <c r="F13" s="313">
        <v>4</v>
      </c>
      <c r="G13" s="314"/>
      <c r="H13" s="313">
        <v>4</v>
      </c>
      <c r="I13" s="315">
        <f t="shared" si="0"/>
        <v>8</v>
      </c>
      <c r="J13" s="316" t="s">
        <v>82</v>
      </c>
      <c r="K13" s="317"/>
      <c r="L13" s="317"/>
    </row>
    <row r="14" spans="1:18" ht="21.75" customHeight="1">
      <c r="A14" s="318">
        <v>112211</v>
      </c>
      <c r="B14" s="319" t="s">
        <v>293</v>
      </c>
      <c r="C14" s="320" t="s">
        <v>298</v>
      </c>
      <c r="D14" s="320" t="s">
        <v>70</v>
      </c>
      <c r="E14" s="321" t="s">
        <v>38</v>
      </c>
      <c r="F14" s="322">
        <v>4</v>
      </c>
      <c r="G14" s="323"/>
      <c r="H14" s="322">
        <v>4</v>
      </c>
      <c r="I14" s="318">
        <v>8</v>
      </c>
      <c r="J14" s="324" t="s">
        <v>66</v>
      </c>
      <c r="K14" s="336" t="s">
        <v>301</v>
      </c>
      <c r="L14" s="326" t="s">
        <v>300</v>
      </c>
    </row>
    <row r="15" spans="1:18" ht="21.75" customHeight="1">
      <c r="A15" s="309">
        <v>114110</v>
      </c>
      <c r="B15" s="327" t="s">
        <v>68</v>
      </c>
      <c r="C15" s="328" t="s">
        <v>39</v>
      </c>
      <c r="D15" s="131" t="s">
        <v>71</v>
      </c>
      <c r="E15" s="329" t="s">
        <v>37</v>
      </c>
      <c r="F15" s="330">
        <v>3</v>
      </c>
      <c r="G15" s="331"/>
      <c r="H15" s="330">
        <v>5</v>
      </c>
      <c r="I15" s="332">
        <f t="shared" si="0"/>
        <v>8</v>
      </c>
      <c r="J15" s="333" t="s">
        <v>82</v>
      </c>
      <c r="K15" s="131"/>
      <c r="L15" s="131"/>
    </row>
    <row r="16" spans="1:18" ht="21.75" customHeight="1">
      <c r="A16" s="299">
        <v>114111</v>
      </c>
      <c r="B16" s="334" t="s">
        <v>293</v>
      </c>
      <c r="C16" s="302" t="s">
        <v>298</v>
      </c>
      <c r="D16" s="301" t="s">
        <v>302</v>
      </c>
      <c r="E16" s="303" t="s">
        <v>37</v>
      </c>
      <c r="F16" s="304">
        <v>3</v>
      </c>
      <c r="G16" s="305"/>
      <c r="H16" s="304">
        <v>5</v>
      </c>
      <c r="I16" s="306">
        <v>8</v>
      </c>
      <c r="J16" s="307" t="s">
        <v>66</v>
      </c>
      <c r="K16" s="335" t="s">
        <v>303</v>
      </c>
      <c r="L16" s="301" t="s">
        <v>300</v>
      </c>
    </row>
    <row r="17" spans="1:12" ht="21.75" customHeight="1">
      <c r="A17" s="309">
        <v>114210</v>
      </c>
      <c r="B17" s="310" t="s">
        <v>68</v>
      </c>
      <c r="C17" s="311" t="s">
        <v>39</v>
      </c>
      <c r="D17" s="311" t="s">
        <v>71</v>
      </c>
      <c r="E17" s="312" t="s">
        <v>38</v>
      </c>
      <c r="F17" s="313">
        <v>6</v>
      </c>
      <c r="G17" s="314"/>
      <c r="H17" s="313">
        <v>5</v>
      </c>
      <c r="I17" s="315">
        <f t="shared" si="0"/>
        <v>8</v>
      </c>
      <c r="J17" s="316" t="s">
        <v>82</v>
      </c>
      <c r="K17" s="317"/>
      <c r="L17" s="317"/>
    </row>
    <row r="18" spans="1:12" ht="21.75" customHeight="1">
      <c r="A18" s="318">
        <v>114211</v>
      </c>
      <c r="B18" s="319" t="s">
        <v>293</v>
      </c>
      <c r="C18" s="320" t="s">
        <v>298</v>
      </c>
      <c r="D18" s="320" t="s">
        <v>302</v>
      </c>
      <c r="E18" s="321" t="s">
        <v>304</v>
      </c>
      <c r="F18" s="322">
        <v>6</v>
      </c>
      <c r="G18" s="323"/>
      <c r="H18" s="322">
        <v>5</v>
      </c>
      <c r="I18" s="318">
        <v>8</v>
      </c>
      <c r="J18" s="324" t="s">
        <v>66</v>
      </c>
      <c r="K18" s="336" t="s">
        <v>305</v>
      </c>
      <c r="L18" s="326" t="s">
        <v>300</v>
      </c>
    </row>
    <row r="19" spans="1:12" ht="21.75" customHeight="1">
      <c r="A19" s="337">
        <v>121110</v>
      </c>
      <c r="B19" s="199" t="s">
        <v>68</v>
      </c>
      <c r="C19" s="200" t="s">
        <v>73</v>
      </c>
      <c r="D19" s="205" t="s">
        <v>69</v>
      </c>
      <c r="E19" s="338" t="s">
        <v>37</v>
      </c>
      <c r="F19" s="339">
        <v>1</v>
      </c>
      <c r="G19" s="340"/>
      <c r="H19" s="339">
        <v>2</v>
      </c>
      <c r="I19" s="341">
        <f t="shared" si="0"/>
        <v>3</v>
      </c>
      <c r="J19" s="342" t="s">
        <v>82</v>
      </c>
      <c r="K19" s="200"/>
      <c r="L19" s="200"/>
    </row>
    <row r="20" spans="1:12" ht="21.75" customHeight="1">
      <c r="A20" s="151">
        <v>121210</v>
      </c>
      <c r="B20" s="204" t="s">
        <v>68</v>
      </c>
      <c r="C20" s="146" t="s">
        <v>73</v>
      </c>
      <c r="D20" s="147" t="s">
        <v>69</v>
      </c>
      <c r="E20" s="148" t="s">
        <v>38</v>
      </c>
      <c r="F20" s="149">
        <v>2</v>
      </c>
      <c r="G20" s="150"/>
      <c r="H20" s="149">
        <v>2</v>
      </c>
      <c r="I20" s="151">
        <f t="shared" si="0"/>
        <v>4</v>
      </c>
      <c r="J20" s="152" t="s">
        <v>82</v>
      </c>
      <c r="K20" s="146"/>
      <c r="L20" s="146"/>
    </row>
    <row r="21" spans="1:12" ht="21.75" customHeight="1">
      <c r="A21" s="343">
        <v>121111</v>
      </c>
      <c r="B21" s="199" t="s">
        <v>68</v>
      </c>
      <c r="C21" s="139" t="s">
        <v>73</v>
      </c>
      <c r="D21" s="140" t="s">
        <v>69</v>
      </c>
      <c r="E21" s="141" t="s">
        <v>37</v>
      </c>
      <c r="F21" s="142">
        <v>1</v>
      </c>
      <c r="G21" s="143"/>
      <c r="H21" s="142">
        <v>2</v>
      </c>
      <c r="I21" s="144">
        <f t="shared" si="0"/>
        <v>3</v>
      </c>
      <c r="J21" s="145" t="s">
        <v>66</v>
      </c>
      <c r="K21" s="139" t="s">
        <v>215</v>
      </c>
      <c r="L21" s="139" t="s">
        <v>169</v>
      </c>
    </row>
    <row r="22" spans="1:12" ht="21.75" customHeight="1">
      <c r="A22" s="151">
        <v>121211</v>
      </c>
      <c r="B22" s="204" t="s">
        <v>68</v>
      </c>
      <c r="C22" s="146" t="s">
        <v>73</v>
      </c>
      <c r="D22" s="147" t="s">
        <v>69</v>
      </c>
      <c r="E22" s="148" t="s">
        <v>38</v>
      </c>
      <c r="F22" s="149">
        <v>2</v>
      </c>
      <c r="G22" s="150"/>
      <c r="H22" s="149">
        <v>2</v>
      </c>
      <c r="I22" s="151">
        <f t="shared" si="0"/>
        <v>4</v>
      </c>
      <c r="J22" s="152" t="s">
        <v>66</v>
      </c>
      <c r="K22" s="146" t="s">
        <v>215</v>
      </c>
      <c r="L22" s="146" t="s">
        <v>169</v>
      </c>
    </row>
    <row r="23" spans="1:12" ht="21.75" customHeight="1">
      <c r="A23" s="344">
        <v>122110</v>
      </c>
      <c r="B23" s="345" t="s">
        <v>68</v>
      </c>
      <c r="C23" s="139" t="s">
        <v>73</v>
      </c>
      <c r="D23" s="140" t="s">
        <v>70</v>
      </c>
      <c r="E23" s="141" t="s">
        <v>37</v>
      </c>
      <c r="F23" s="142">
        <v>2</v>
      </c>
      <c r="G23" s="143"/>
      <c r="H23" s="142">
        <v>4</v>
      </c>
      <c r="I23" s="144">
        <f t="shared" si="0"/>
        <v>6</v>
      </c>
      <c r="J23" s="145" t="s">
        <v>82</v>
      </c>
      <c r="K23" s="154"/>
      <c r="L23" s="154"/>
    </row>
    <row r="24" spans="1:12" ht="21.75" customHeight="1">
      <c r="A24" s="346">
        <v>122111</v>
      </c>
      <c r="B24" s="153" t="s">
        <v>68</v>
      </c>
      <c r="C24" s="155" t="s">
        <v>73</v>
      </c>
      <c r="D24" s="156" t="s">
        <v>70</v>
      </c>
      <c r="E24" s="157" t="s">
        <v>37</v>
      </c>
      <c r="F24" s="158">
        <v>2</v>
      </c>
      <c r="G24" s="159"/>
      <c r="H24" s="158">
        <v>4</v>
      </c>
      <c r="I24" s="160">
        <f t="shared" si="0"/>
        <v>6</v>
      </c>
      <c r="J24" s="161" t="s">
        <v>66</v>
      </c>
      <c r="K24" s="162" t="s">
        <v>218</v>
      </c>
      <c r="L24" s="162" t="s">
        <v>217</v>
      </c>
    </row>
    <row r="25" spans="1:12" ht="21.75" customHeight="1">
      <c r="A25" s="347">
        <v>122211</v>
      </c>
      <c r="B25" s="348" t="s">
        <v>68</v>
      </c>
      <c r="C25" s="163" t="s">
        <v>73</v>
      </c>
      <c r="D25" s="164" t="s">
        <v>70</v>
      </c>
      <c r="E25" s="165" t="s">
        <v>38</v>
      </c>
      <c r="F25" s="166">
        <v>4</v>
      </c>
      <c r="G25" s="167"/>
      <c r="H25" s="166">
        <v>4</v>
      </c>
      <c r="I25" s="168">
        <f t="shared" si="0"/>
        <v>8</v>
      </c>
      <c r="J25" s="169" t="s">
        <v>66</v>
      </c>
      <c r="K25" s="163" t="s">
        <v>216</v>
      </c>
      <c r="L25" s="163"/>
    </row>
    <row r="26" spans="1:12" ht="21.75" customHeight="1">
      <c r="A26" s="344">
        <v>124111</v>
      </c>
      <c r="B26" s="345" t="s">
        <v>68</v>
      </c>
      <c r="C26" s="139" t="s">
        <v>73</v>
      </c>
      <c r="D26" s="139" t="s">
        <v>71</v>
      </c>
      <c r="E26" s="141" t="s">
        <v>37</v>
      </c>
      <c r="F26" s="142">
        <v>3</v>
      </c>
      <c r="G26" s="143"/>
      <c r="H26" s="142">
        <v>5</v>
      </c>
      <c r="I26" s="144">
        <f t="shared" si="0"/>
        <v>8</v>
      </c>
      <c r="J26" s="145" t="s">
        <v>66</v>
      </c>
      <c r="K26" s="139"/>
      <c r="L26" s="139"/>
    </row>
    <row r="27" spans="1:12" ht="21.75" customHeight="1">
      <c r="A27" s="349">
        <v>124211</v>
      </c>
      <c r="B27" s="350" t="s">
        <v>68</v>
      </c>
      <c r="C27" s="146" t="s">
        <v>73</v>
      </c>
      <c r="D27" s="147" t="s">
        <v>71</v>
      </c>
      <c r="E27" s="148" t="s">
        <v>38</v>
      </c>
      <c r="F27" s="149">
        <v>6</v>
      </c>
      <c r="G27" s="150"/>
      <c r="H27" s="149">
        <v>5</v>
      </c>
      <c r="I27" s="151">
        <f t="shared" si="0"/>
        <v>8</v>
      </c>
      <c r="J27" s="152" t="s">
        <v>66</v>
      </c>
      <c r="K27" s="146"/>
      <c r="L27" s="146"/>
    </row>
    <row r="28" spans="1:12" ht="21.75" customHeight="1">
      <c r="A28" s="351">
        <v>131111</v>
      </c>
      <c r="B28" s="352" t="s">
        <v>68</v>
      </c>
      <c r="C28" s="170" t="s">
        <v>60</v>
      </c>
      <c r="D28" s="171" t="s">
        <v>69</v>
      </c>
      <c r="E28" s="172" t="s">
        <v>37</v>
      </c>
      <c r="F28" s="173">
        <v>2</v>
      </c>
      <c r="G28" s="174"/>
      <c r="H28" s="173">
        <v>3</v>
      </c>
      <c r="I28" s="175">
        <f t="shared" si="0"/>
        <v>5</v>
      </c>
      <c r="J28" s="176" t="s">
        <v>66</v>
      </c>
      <c r="K28" s="914" t="s">
        <v>306</v>
      </c>
      <c r="L28" s="914" t="s">
        <v>307</v>
      </c>
    </row>
    <row r="29" spans="1:12" ht="21.75" customHeight="1">
      <c r="A29" s="182">
        <v>131211</v>
      </c>
      <c r="B29" s="184" t="s">
        <v>68</v>
      </c>
      <c r="C29" s="177" t="s">
        <v>60</v>
      </c>
      <c r="D29" s="178" t="s">
        <v>69</v>
      </c>
      <c r="E29" s="179" t="s">
        <v>38</v>
      </c>
      <c r="F29" s="180">
        <v>4</v>
      </c>
      <c r="G29" s="181"/>
      <c r="H29" s="180">
        <v>3</v>
      </c>
      <c r="I29" s="182">
        <f t="shared" si="0"/>
        <v>7</v>
      </c>
      <c r="J29" s="183" t="s">
        <v>66</v>
      </c>
      <c r="K29" s="915"/>
      <c r="L29" s="915"/>
    </row>
    <row r="30" spans="1:12" ht="21.75" customHeight="1">
      <c r="A30" s="351">
        <v>132111</v>
      </c>
      <c r="B30" s="352" t="s">
        <v>68</v>
      </c>
      <c r="C30" s="170" t="s">
        <v>60</v>
      </c>
      <c r="D30" s="170" t="s">
        <v>72</v>
      </c>
      <c r="E30" s="172" t="s">
        <v>37</v>
      </c>
      <c r="F30" s="173">
        <v>3</v>
      </c>
      <c r="G30" s="174"/>
      <c r="H30" s="173">
        <v>5</v>
      </c>
      <c r="I30" s="175">
        <f t="shared" si="0"/>
        <v>8</v>
      </c>
      <c r="J30" s="176" t="s">
        <v>66</v>
      </c>
      <c r="K30" s="915"/>
      <c r="L30" s="915"/>
    </row>
    <row r="31" spans="1:12" ht="21.75" customHeight="1">
      <c r="A31" s="182">
        <v>132211</v>
      </c>
      <c r="B31" s="184" t="s">
        <v>68</v>
      </c>
      <c r="C31" s="177" t="s">
        <v>60</v>
      </c>
      <c r="D31" s="178" t="s">
        <v>72</v>
      </c>
      <c r="E31" s="179" t="s">
        <v>38</v>
      </c>
      <c r="F31" s="180">
        <v>6</v>
      </c>
      <c r="G31" s="181"/>
      <c r="H31" s="180">
        <v>5</v>
      </c>
      <c r="I31" s="182">
        <f t="shared" si="0"/>
        <v>8</v>
      </c>
      <c r="J31" s="183" t="s">
        <v>66</v>
      </c>
      <c r="K31" s="916"/>
      <c r="L31" s="916"/>
    </row>
    <row r="32" spans="1:12" ht="21.75" customHeight="1">
      <c r="A32" s="354">
        <v>200040</v>
      </c>
      <c r="B32" s="355" t="s">
        <v>55</v>
      </c>
      <c r="C32" s="356"/>
      <c r="D32" s="357"/>
      <c r="E32" s="358"/>
      <c r="F32" s="359"/>
      <c r="G32" s="360" t="s">
        <v>308</v>
      </c>
      <c r="H32" s="359">
        <v>4</v>
      </c>
      <c r="I32" s="361">
        <v>4</v>
      </c>
      <c r="J32" s="362" t="s">
        <v>309</v>
      </c>
      <c r="K32" s="353"/>
      <c r="L32" s="363" t="s">
        <v>296</v>
      </c>
    </row>
    <row r="33" spans="1:12" ht="21.75" customHeight="1">
      <c r="A33" s="151">
        <v>200050</v>
      </c>
      <c r="B33" s="204" t="s">
        <v>55</v>
      </c>
      <c r="C33" s="147"/>
      <c r="D33" s="204"/>
      <c r="E33" s="150"/>
      <c r="F33" s="149"/>
      <c r="G33" s="150" t="s">
        <v>64</v>
      </c>
      <c r="H33" s="149">
        <v>8</v>
      </c>
      <c r="I33" s="151">
        <f t="shared" si="0"/>
        <v>8</v>
      </c>
      <c r="J33" s="152" t="s">
        <v>82</v>
      </c>
      <c r="K33" s="146"/>
      <c r="L33" s="146"/>
    </row>
    <row r="34" spans="1:12" ht="21.75" customHeight="1">
      <c r="A34" s="364">
        <v>321010</v>
      </c>
      <c r="B34" s="185" t="s">
        <v>56</v>
      </c>
      <c r="C34" s="186" t="s">
        <v>40</v>
      </c>
      <c r="D34" s="185" t="s">
        <v>69</v>
      </c>
      <c r="E34" s="187"/>
      <c r="F34" s="188"/>
      <c r="G34" s="187" t="s">
        <v>41</v>
      </c>
      <c r="H34" s="188">
        <v>2</v>
      </c>
      <c r="I34" s="189">
        <f t="shared" si="0"/>
        <v>2</v>
      </c>
      <c r="J34" s="190" t="s">
        <v>82</v>
      </c>
      <c r="K34" s="917" t="s">
        <v>310</v>
      </c>
      <c r="L34" s="917" t="s">
        <v>311</v>
      </c>
    </row>
    <row r="35" spans="1:12" ht="21.75" customHeight="1">
      <c r="A35" s="195">
        <v>321020</v>
      </c>
      <c r="B35" s="191" t="s">
        <v>56</v>
      </c>
      <c r="C35" s="192" t="s">
        <v>40</v>
      </c>
      <c r="D35" s="191" t="s">
        <v>69</v>
      </c>
      <c r="E35" s="193"/>
      <c r="F35" s="194"/>
      <c r="G35" s="193" t="s">
        <v>42</v>
      </c>
      <c r="H35" s="194">
        <v>4</v>
      </c>
      <c r="I35" s="195">
        <f t="shared" si="0"/>
        <v>4</v>
      </c>
      <c r="J35" s="196" t="s">
        <v>82</v>
      </c>
      <c r="K35" s="918"/>
      <c r="L35" s="918"/>
    </row>
    <row r="36" spans="1:12" ht="21.75" customHeight="1">
      <c r="A36" s="364">
        <v>322010</v>
      </c>
      <c r="B36" s="197" t="s">
        <v>56</v>
      </c>
      <c r="C36" s="198" t="s">
        <v>40</v>
      </c>
      <c r="D36" s="185" t="s">
        <v>70</v>
      </c>
      <c r="E36" s="187"/>
      <c r="F36" s="188"/>
      <c r="G36" s="187" t="s">
        <v>41</v>
      </c>
      <c r="H36" s="188">
        <v>4</v>
      </c>
      <c r="I36" s="189">
        <f t="shared" si="0"/>
        <v>4</v>
      </c>
      <c r="J36" s="190" t="s">
        <v>82</v>
      </c>
      <c r="K36" s="918"/>
      <c r="L36" s="918"/>
    </row>
    <row r="37" spans="1:12" ht="21.75" customHeight="1">
      <c r="A37" s="195">
        <v>322020</v>
      </c>
      <c r="B37" s="191" t="s">
        <v>56</v>
      </c>
      <c r="C37" s="192" t="s">
        <v>40</v>
      </c>
      <c r="D37" s="191" t="s">
        <v>70</v>
      </c>
      <c r="E37" s="193"/>
      <c r="F37" s="194"/>
      <c r="G37" s="193" t="s">
        <v>42</v>
      </c>
      <c r="H37" s="194">
        <v>8</v>
      </c>
      <c r="I37" s="195">
        <f t="shared" si="0"/>
        <v>8</v>
      </c>
      <c r="J37" s="196" t="s">
        <v>82</v>
      </c>
      <c r="K37" s="918"/>
      <c r="L37" s="918"/>
    </row>
    <row r="38" spans="1:12" ht="21.75" customHeight="1">
      <c r="A38" s="364">
        <v>324010</v>
      </c>
      <c r="B38" s="197" t="s">
        <v>56</v>
      </c>
      <c r="C38" s="198" t="s">
        <v>40</v>
      </c>
      <c r="D38" s="185" t="s">
        <v>71</v>
      </c>
      <c r="E38" s="187"/>
      <c r="F38" s="188"/>
      <c r="G38" s="187" t="s">
        <v>41</v>
      </c>
      <c r="H38" s="188">
        <v>5</v>
      </c>
      <c r="I38" s="189">
        <f t="shared" si="0"/>
        <v>5</v>
      </c>
      <c r="J38" s="190" t="s">
        <v>82</v>
      </c>
      <c r="K38" s="918"/>
      <c r="L38" s="918"/>
    </row>
    <row r="39" spans="1:12" ht="21.75" customHeight="1">
      <c r="A39" s="195">
        <v>324020</v>
      </c>
      <c r="B39" s="191" t="s">
        <v>56</v>
      </c>
      <c r="C39" s="192" t="s">
        <v>40</v>
      </c>
      <c r="D39" s="191" t="s">
        <v>71</v>
      </c>
      <c r="E39" s="193"/>
      <c r="F39" s="194"/>
      <c r="G39" s="193" t="s">
        <v>42</v>
      </c>
      <c r="H39" s="194">
        <v>10</v>
      </c>
      <c r="I39" s="195">
        <f t="shared" si="0"/>
        <v>8</v>
      </c>
      <c r="J39" s="196" t="s">
        <v>82</v>
      </c>
      <c r="K39" s="919"/>
      <c r="L39" s="919"/>
    </row>
    <row r="40" spans="1:12" ht="21.75" customHeight="1">
      <c r="A40" s="343">
        <v>421110</v>
      </c>
      <c r="B40" s="199" t="s">
        <v>57</v>
      </c>
      <c r="C40" s="200" t="s">
        <v>40</v>
      </c>
      <c r="D40" s="199" t="s">
        <v>69</v>
      </c>
      <c r="E40" s="143" t="s">
        <v>37</v>
      </c>
      <c r="F40" s="142">
        <v>1</v>
      </c>
      <c r="G40" s="143"/>
      <c r="H40" s="142">
        <v>2</v>
      </c>
      <c r="I40" s="144">
        <f t="shared" si="0"/>
        <v>3</v>
      </c>
      <c r="J40" s="145" t="s">
        <v>82</v>
      </c>
      <c r="K40" s="139"/>
      <c r="L40" s="139"/>
    </row>
    <row r="41" spans="1:12" ht="21.75" customHeight="1">
      <c r="A41" s="151">
        <v>421210</v>
      </c>
      <c r="B41" s="204" t="s">
        <v>57</v>
      </c>
      <c r="C41" s="201" t="s">
        <v>40</v>
      </c>
      <c r="D41" s="202" t="s">
        <v>69</v>
      </c>
      <c r="E41" s="150" t="s">
        <v>38</v>
      </c>
      <c r="F41" s="149">
        <v>2</v>
      </c>
      <c r="G41" s="150"/>
      <c r="H41" s="149">
        <v>2</v>
      </c>
      <c r="I41" s="151">
        <f t="shared" si="0"/>
        <v>4</v>
      </c>
      <c r="J41" s="152" t="s">
        <v>82</v>
      </c>
      <c r="K41" s="146"/>
      <c r="L41" s="146"/>
    </row>
    <row r="42" spans="1:12" ht="21.75" customHeight="1">
      <c r="A42" s="343">
        <v>422110</v>
      </c>
      <c r="B42" s="199" t="s">
        <v>57</v>
      </c>
      <c r="C42" s="140" t="s">
        <v>40</v>
      </c>
      <c r="D42" s="203" t="s">
        <v>70</v>
      </c>
      <c r="E42" s="143" t="s">
        <v>37</v>
      </c>
      <c r="F42" s="142">
        <v>2</v>
      </c>
      <c r="G42" s="143"/>
      <c r="H42" s="142">
        <v>4</v>
      </c>
      <c r="I42" s="144">
        <f t="shared" si="0"/>
        <v>6</v>
      </c>
      <c r="J42" s="145" t="s">
        <v>82</v>
      </c>
      <c r="K42" s="139"/>
      <c r="L42" s="139"/>
    </row>
    <row r="43" spans="1:12" ht="21.75" customHeight="1">
      <c r="A43" s="151">
        <v>422211</v>
      </c>
      <c r="B43" s="204" t="s">
        <v>57</v>
      </c>
      <c r="C43" s="147" t="s">
        <v>40</v>
      </c>
      <c r="D43" s="204" t="s">
        <v>70</v>
      </c>
      <c r="E43" s="150" t="s">
        <v>38</v>
      </c>
      <c r="F43" s="149">
        <v>4</v>
      </c>
      <c r="G43" s="150"/>
      <c r="H43" s="149">
        <v>4</v>
      </c>
      <c r="I43" s="151">
        <f t="shared" si="0"/>
        <v>8</v>
      </c>
      <c r="J43" s="152" t="s">
        <v>66</v>
      </c>
      <c r="K43" s="146"/>
      <c r="L43" s="146" t="s">
        <v>169</v>
      </c>
    </row>
    <row r="44" spans="1:12" ht="21.75" customHeight="1">
      <c r="A44" s="343">
        <v>424111</v>
      </c>
      <c r="B44" s="199" t="s">
        <v>57</v>
      </c>
      <c r="C44" s="205" t="s">
        <v>40</v>
      </c>
      <c r="D44" s="206" t="s">
        <v>71</v>
      </c>
      <c r="E44" s="143" t="s">
        <v>37</v>
      </c>
      <c r="F44" s="142">
        <v>3</v>
      </c>
      <c r="G44" s="143"/>
      <c r="H44" s="142">
        <v>5</v>
      </c>
      <c r="I44" s="144">
        <f t="shared" si="0"/>
        <v>8</v>
      </c>
      <c r="J44" s="145" t="s">
        <v>66</v>
      </c>
      <c r="K44" s="139"/>
      <c r="L44" s="139" t="s">
        <v>169</v>
      </c>
    </row>
    <row r="45" spans="1:12" ht="21.75" customHeight="1">
      <c r="A45" s="151">
        <v>424211</v>
      </c>
      <c r="B45" s="204" t="s">
        <v>57</v>
      </c>
      <c r="C45" s="147" t="s">
        <v>40</v>
      </c>
      <c r="D45" s="204" t="s">
        <v>71</v>
      </c>
      <c r="E45" s="150" t="s">
        <v>38</v>
      </c>
      <c r="F45" s="149">
        <v>6</v>
      </c>
      <c r="G45" s="150"/>
      <c r="H45" s="149">
        <v>5</v>
      </c>
      <c r="I45" s="151">
        <f t="shared" si="0"/>
        <v>8</v>
      </c>
      <c r="J45" s="152" t="s">
        <v>66</v>
      </c>
      <c r="K45" s="146"/>
      <c r="L45" s="146" t="s">
        <v>169</v>
      </c>
    </row>
    <row r="46" spans="1:12" ht="21.75" customHeight="1">
      <c r="A46" s="365">
        <v>121100</v>
      </c>
      <c r="B46" s="207" t="s">
        <v>193</v>
      </c>
      <c r="C46" s="207" t="s">
        <v>73</v>
      </c>
      <c r="D46" s="208" t="s">
        <v>69</v>
      </c>
      <c r="E46" s="209" t="s">
        <v>37</v>
      </c>
      <c r="F46" s="210">
        <v>1</v>
      </c>
      <c r="G46" s="211"/>
      <c r="H46" s="210"/>
      <c r="I46" s="212">
        <f t="shared" si="0"/>
        <v>1</v>
      </c>
      <c r="J46" s="213" t="s">
        <v>82</v>
      </c>
      <c r="K46" s="920" t="s">
        <v>312</v>
      </c>
      <c r="L46" s="920" t="s">
        <v>313</v>
      </c>
    </row>
    <row r="47" spans="1:12" ht="21.75" customHeight="1">
      <c r="A47" s="220">
        <v>121200</v>
      </c>
      <c r="B47" s="214" t="s">
        <v>193</v>
      </c>
      <c r="C47" s="215" t="s">
        <v>73</v>
      </c>
      <c r="D47" s="216" t="s">
        <v>69</v>
      </c>
      <c r="E47" s="217" t="s">
        <v>38</v>
      </c>
      <c r="F47" s="218">
        <v>2</v>
      </c>
      <c r="G47" s="219"/>
      <c r="H47" s="218"/>
      <c r="I47" s="220">
        <f t="shared" si="0"/>
        <v>2</v>
      </c>
      <c r="J47" s="221" t="s">
        <v>82</v>
      </c>
      <c r="K47" s="921"/>
      <c r="L47" s="923"/>
    </row>
    <row r="48" spans="1:12" ht="21.75" customHeight="1">
      <c r="A48" s="366">
        <v>122100</v>
      </c>
      <c r="B48" s="222" t="s">
        <v>193</v>
      </c>
      <c r="C48" s="223" t="s">
        <v>73</v>
      </c>
      <c r="D48" s="224" t="s">
        <v>70</v>
      </c>
      <c r="E48" s="225" t="s">
        <v>37</v>
      </c>
      <c r="F48" s="226">
        <v>2</v>
      </c>
      <c r="G48" s="227"/>
      <c r="H48" s="226"/>
      <c r="I48" s="228">
        <f t="shared" si="0"/>
        <v>2</v>
      </c>
      <c r="J48" s="229" t="s">
        <v>82</v>
      </c>
      <c r="K48" s="921"/>
      <c r="L48" s="923"/>
    </row>
    <row r="49" spans="1:12" ht="21.75" customHeight="1">
      <c r="A49" s="220">
        <v>122200</v>
      </c>
      <c r="B49" s="214" t="s">
        <v>193</v>
      </c>
      <c r="C49" s="215" t="s">
        <v>73</v>
      </c>
      <c r="D49" s="216" t="s">
        <v>70</v>
      </c>
      <c r="E49" s="217" t="s">
        <v>38</v>
      </c>
      <c r="F49" s="218">
        <v>4</v>
      </c>
      <c r="G49" s="219"/>
      <c r="H49" s="218"/>
      <c r="I49" s="220">
        <f t="shared" si="0"/>
        <v>4</v>
      </c>
      <c r="J49" s="221" t="s">
        <v>82</v>
      </c>
      <c r="K49" s="921"/>
      <c r="L49" s="923"/>
    </row>
    <row r="50" spans="1:12" ht="21.75" customHeight="1">
      <c r="A50" s="366">
        <v>124100</v>
      </c>
      <c r="B50" s="222" t="s">
        <v>193</v>
      </c>
      <c r="C50" s="223" t="s">
        <v>73</v>
      </c>
      <c r="D50" s="223" t="s">
        <v>71</v>
      </c>
      <c r="E50" s="225" t="s">
        <v>37</v>
      </c>
      <c r="F50" s="226">
        <v>3</v>
      </c>
      <c r="G50" s="227"/>
      <c r="H50" s="226"/>
      <c r="I50" s="228">
        <f t="shared" si="0"/>
        <v>3</v>
      </c>
      <c r="J50" s="229" t="s">
        <v>82</v>
      </c>
      <c r="K50" s="921"/>
      <c r="L50" s="923"/>
    </row>
    <row r="51" spans="1:12" ht="21.75" customHeight="1">
      <c r="A51" s="220">
        <v>124200</v>
      </c>
      <c r="B51" s="214" t="s">
        <v>193</v>
      </c>
      <c r="C51" s="215" t="s">
        <v>73</v>
      </c>
      <c r="D51" s="216" t="s">
        <v>71</v>
      </c>
      <c r="E51" s="217" t="s">
        <v>38</v>
      </c>
      <c r="F51" s="218">
        <v>6</v>
      </c>
      <c r="G51" s="219"/>
      <c r="H51" s="218"/>
      <c r="I51" s="220">
        <f t="shared" si="0"/>
        <v>6</v>
      </c>
      <c r="J51" s="221" t="s">
        <v>82</v>
      </c>
      <c r="K51" s="922"/>
      <c r="L51" s="924"/>
    </row>
    <row r="52" spans="1:12" ht="21.75" customHeight="1">
      <c r="A52" s="366">
        <v>131100</v>
      </c>
      <c r="B52" s="222" t="s">
        <v>193</v>
      </c>
      <c r="C52" s="223" t="s">
        <v>60</v>
      </c>
      <c r="D52" s="224" t="s">
        <v>69</v>
      </c>
      <c r="E52" s="225" t="s">
        <v>37</v>
      </c>
      <c r="F52" s="226">
        <v>2</v>
      </c>
      <c r="G52" s="227"/>
      <c r="H52" s="226"/>
      <c r="I52" s="228">
        <f t="shared" si="0"/>
        <v>2</v>
      </c>
      <c r="J52" s="229" t="s">
        <v>82</v>
      </c>
      <c r="K52" s="925" t="s">
        <v>314</v>
      </c>
      <c r="L52" s="925" t="s">
        <v>315</v>
      </c>
    </row>
    <row r="53" spans="1:12" ht="21.75" customHeight="1">
      <c r="A53" s="220">
        <v>131200</v>
      </c>
      <c r="B53" s="214" t="s">
        <v>193</v>
      </c>
      <c r="C53" s="215" t="s">
        <v>60</v>
      </c>
      <c r="D53" s="216" t="s">
        <v>69</v>
      </c>
      <c r="E53" s="217" t="s">
        <v>38</v>
      </c>
      <c r="F53" s="218">
        <v>4</v>
      </c>
      <c r="G53" s="219"/>
      <c r="H53" s="218"/>
      <c r="I53" s="220">
        <f t="shared" si="0"/>
        <v>4</v>
      </c>
      <c r="J53" s="221" t="s">
        <v>82</v>
      </c>
      <c r="K53" s="926"/>
      <c r="L53" s="926"/>
    </row>
    <row r="54" spans="1:12" ht="21.75" customHeight="1">
      <c r="A54" s="366">
        <v>132100</v>
      </c>
      <c r="B54" s="222" t="s">
        <v>193</v>
      </c>
      <c r="C54" s="223" t="s">
        <v>60</v>
      </c>
      <c r="D54" s="223" t="s">
        <v>72</v>
      </c>
      <c r="E54" s="225" t="s">
        <v>37</v>
      </c>
      <c r="F54" s="226">
        <v>3</v>
      </c>
      <c r="G54" s="227"/>
      <c r="H54" s="226"/>
      <c r="I54" s="228">
        <f t="shared" si="0"/>
        <v>3</v>
      </c>
      <c r="J54" s="229" t="s">
        <v>82</v>
      </c>
      <c r="K54" s="926"/>
      <c r="L54" s="926"/>
    </row>
    <row r="55" spans="1:12" ht="21.75" customHeight="1">
      <c r="A55" s="220">
        <v>132200</v>
      </c>
      <c r="B55" s="214" t="s">
        <v>193</v>
      </c>
      <c r="C55" s="215" t="s">
        <v>60</v>
      </c>
      <c r="D55" s="216" t="s">
        <v>72</v>
      </c>
      <c r="E55" s="217" t="s">
        <v>38</v>
      </c>
      <c r="F55" s="218">
        <v>6</v>
      </c>
      <c r="G55" s="219"/>
      <c r="H55" s="218"/>
      <c r="I55" s="220">
        <f t="shared" si="0"/>
        <v>6</v>
      </c>
      <c r="J55" s="221" t="s">
        <v>82</v>
      </c>
      <c r="K55" s="927"/>
      <c r="L55" s="927"/>
    </row>
    <row r="56" spans="1:12" ht="21.75" customHeight="1">
      <c r="A56" s="122">
        <v>121010</v>
      </c>
      <c r="B56" s="230" t="s">
        <v>192</v>
      </c>
      <c r="C56" s="138" t="s">
        <v>73</v>
      </c>
      <c r="D56" s="132" t="s">
        <v>69</v>
      </c>
      <c r="E56" s="133"/>
      <c r="F56" s="134"/>
      <c r="G56" s="135"/>
      <c r="H56" s="134">
        <v>2</v>
      </c>
      <c r="I56" s="136">
        <f t="shared" si="0"/>
        <v>2</v>
      </c>
      <c r="J56" s="137" t="s">
        <v>82</v>
      </c>
      <c r="K56" s="928" t="s">
        <v>316</v>
      </c>
      <c r="L56" s="931" t="s">
        <v>317</v>
      </c>
    </row>
    <row r="57" spans="1:12" ht="21.75" customHeight="1">
      <c r="A57" s="122">
        <v>122010</v>
      </c>
      <c r="B57" s="230" t="s">
        <v>192</v>
      </c>
      <c r="C57" s="138" t="s">
        <v>73</v>
      </c>
      <c r="D57" s="132" t="s">
        <v>70</v>
      </c>
      <c r="E57" s="133"/>
      <c r="F57" s="134"/>
      <c r="G57" s="135"/>
      <c r="H57" s="134">
        <v>4</v>
      </c>
      <c r="I57" s="136">
        <f t="shared" si="0"/>
        <v>4</v>
      </c>
      <c r="J57" s="137" t="s">
        <v>82</v>
      </c>
      <c r="K57" s="929"/>
      <c r="L57" s="932"/>
    </row>
    <row r="58" spans="1:12" ht="21.75" customHeight="1">
      <c r="A58" s="122">
        <v>124010</v>
      </c>
      <c r="B58" s="230" t="s">
        <v>192</v>
      </c>
      <c r="C58" s="138" t="s">
        <v>73</v>
      </c>
      <c r="D58" s="132" t="s">
        <v>71</v>
      </c>
      <c r="E58" s="133"/>
      <c r="F58" s="134"/>
      <c r="G58" s="135"/>
      <c r="H58" s="134">
        <v>5</v>
      </c>
      <c r="I58" s="136">
        <f t="shared" si="0"/>
        <v>5</v>
      </c>
      <c r="J58" s="137" t="s">
        <v>82</v>
      </c>
      <c r="K58" s="930"/>
      <c r="L58" s="367"/>
    </row>
    <row r="59" spans="1:12" ht="21.75" customHeight="1">
      <c r="A59" s="122">
        <v>131010</v>
      </c>
      <c r="B59" s="230" t="s">
        <v>192</v>
      </c>
      <c r="C59" s="138" t="s">
        <v>60</v>
      </c>
      <c r="D59" s="132" t="s">
        <v>69</v>
      </c>
      <c r="E59" s="133"/>
      <c r="F59" s="134"/>
      <c r="G59" s="135"/>
      <c r="H59" s="134">
        <v>3</v>
      </c>
      <c r="I59" s="136">
        <f t="shared" si="0"/>
        <v>3</v>
      </c>
      <c r="J59" s="137" t="s">
        <v>82</v>
      </c>
      <c r="K59" s="933" t="s">
        <v>318</v>
      </c>
      <c r="L59" s="935" t="s">
        <v>319</v>
      </c>
    </row>
    <row r="60" spans="1:12" ht="21.75" customHeight="1">
      <c r="A60" s="122">
        <v>132010</v>
      </c>
      <c r="B60" s="230" t="s">
        <v>192</v>
      </c>
      <c r="C60" s="138" t="s">
        <v>60</v>
      </c>
      <c r="D60" s="132" t="s">
        <v>72</v>
      </c>
      <c r="E60" s="133"/>
      <c r="F60" s="134"/>
      <c r="G60" s="135"/>
      <c r="H60" s="134">
        <v>5</v>
      </c>
      <c r="I60" s="136">
        <f t="shared" si="0"/>
        <v>5</v>
      </c>
      <c r="J60" s="137" t="s">
        <v>82</v>
      </c>
      <c r="K60" s="934"/>
      <c r="L60" s="936"/>
    </row>
    <row r="61" spans="1:12" ht="21.75" customHeight="1">
      <c r="A61" s="343">
        <v>421100</v>
      </c>
      <c r="B61" s="231" t="s">
        <v>191</v>
      </c>
      <c r="C61" s="200" t="s">
        <v>40</v>
      </c>
      <c r="D61" s="199" t="s">
        <v>69</v>
      </c>
      <c r="E61" s="143" t="s">
        <v>37</v>
      </c>
      <c r="F61" s="142">
        <v>1</v>
      </c>
      <c r="G61" s="143"/>
      <c r="H61" s="142"/>
      <c r="I61" s="144">
        <f t="shared" si="0"/>
        <v>1</v>
      </c>
      <c r="J61" s="145" t="s">
        <v>82</v>
      </c>
      <c r="K61" s="232"/>
      <c r="L61" s="233"/>
    </row>
    <row r="62" spans="1:12" ht="21.75" customHeight="1">
      <c r="A62" s="151">
        <v>421200</v>
      </c>
      <c r="B62" s="234" t="s">
        <v>191</v>
      </c>
      <c r="C62" s="201" t="s">
        <v>40</v>
      </c>
      <c r="D62" s="202" t="s">
        <v>69</v>
      </c>
      <c r="E62" s="150" t="s">
        <v>38</v>
      </c>
      <c r="F62" s="149">
        <v>2</v>
      </c>
      <c r="G62" s="150"/>
      <c r="H62" s="149"/>
      <c r="I62" s="151">
        <f t="shared" si="0"/>
        <v>2</v>
      </c>
      <c r="J62" s="152" t="s">
        <v>82</v>
      </c>
      <c r="K62" s="907" t="s">
        <v>220</v>
      </c>
      <c r="L62" s="907" t="s">
        <v>221</v>
      </c>
    </row>
    <row r="63" spans="1:12" ht="21.75" customHeight="1">
      <c r="A63" s="343">
        <v>422100</v>
      </c>
      <c r="B63" s="231" t="s">
        <v>191</v>
      </c>
      <c r="C63" s="140" t="s">
        <v>40</v>
      </c>
      <c r="D63" s="203" t="s">
        <v>70</v>
      </c>
      <c r="E63" s="143" t="s">
        <v>37</v>
      </c>
      <c r="F63" s="142">
        <v>2</v>
      </c>
      <c r="G63" s="143"/>
      <c r="H63" s="142"/>
      <c r="I63" s="144">
        <f t="shared" si="0"/>
        <v>2</v>
      </c>
      <c r="J63" s="145" t="s">
        <v>82</v>
      </c>
      <c r="K63" s="907"/>
      <c r="L63" s="907"/>
    </row>
    <row r="64" spans="1:12" ht="21.75" customHeight="1">
      <c r="A64" s="151">
        <v>422200</v>
      </c>
      <c r="B64" s="234" t="s">
        <v>191</v>
      </c>
      <c r="C64" s="147" t="s">
        <v>40</v>
      </c>
      <c r="D64" s="204" t="s">
        <v>70</v>
      </c>
      <c r="E64" s="150" t="s">
        <v>38</v>
      </c>
      <c r="F64" s="149">
        <v>4</v>
      </c>
      <c r="G64" s="150"/>
      <c r="H64" s="149"/>
      <c r="I64" s="151">
        <f t="shared" si="0"/>
        <v>4</v>
      </c>
      <c r="J64" s="152" t="s">
        <v>82</v>
      </c>
      <c r="K64" s="907"/>
      <c r="L64" s="907"/>
    </row>
    <row r="65" spans="1:12" ht="21.75" customHeight="1">
      <c r="A65" s="343">
        <v>424100</v>
      </c>
      <c r="B65" s="231" t="s">
        <v>191</v>
      </c>
      <c r="C65" s="205" t="s">
        <v>40</v>
      </c>
      <c r="D65" s="206" t="s">
        <v>71</v>
      </c>
      <c r="E65" s="143" t="s">
        <v>37</v>
      </c>
      <c r="F65" s="142">
        <v>3</v>
      </c>
      <c r="G65" s="143"/>
      <c r="H65" s="142"/>
      <c r="I65" s="144">
        <f t="shared" si="0"/>
        <v>3</v>
      </c>
      <c r="J65" s="145" t="s">
        <v>82</v>
      </c>
      <c r="K65" s="235"/>
      <c r="L65" s="235"/>
    </row>
    <row r="66" spans="1:12" ht="21.75" customHeight="1">
      <c r="A66" s="151">
        <v>424200</v>
      </c>
      <c r="B66" s="236" t="s">
        <v>191</v>
      </c>
      <c r="C66" s="147" t="s">
        <v>40</v>
      </c>
      <c r="D66" s="204" t="s">
        <v>71</v>
      </c>
      <c r="E66" s="150" t="s">
        <v>38</v>
      </c>
      <c r="F66" s="149">
        <v>6</v>
      </c>
      <c r="G66" s="150"/>
      <c r="H66" s="149"/>
      <c r="I66" s="151">
        <f t="shared" si="0"/>
        <v>6</v>
      </c>
      <c r="J66" s="152" t="s">
        <v>82</v>
      </c>
      <c r="K66" s="237"/>
      <c r="L66" s="237"/>
    </row>
    <row r="67" spans="1:12" ht="21.75" customHeight="1">
      <c r="A67" s="238">
        <v>421010</v>
      </c>
      <c r="B67" s="239" t="s">
        <v>190</v>
      </c>
      <c r="C67" s="240" t="s">
        <v>40</v>
      </c>
      <c r="D67" s="241" t="s">
        <v>69</v>
      </c>
      <c r="E67" s="242"/>
      <c r="F67" s="243"/>
      <c r="G67" s="242"/>
      <c r="H67" s="243">
        <v>2</v>
      </c>
      <c r="I67" s="238">
        <f t="shared" si="0"/>
        <v>2</v>
      </c>
      <c r="J67" s="244" t="s">
        <v>82</v>
      </c>
      <c r="K67" s="910" t="s">
        <v>222</v>
      </c>
      <c r="L67" s="910" t="s">
        <v>219</v>
      </c>
    </row>
    <row r="68" spans="1:12" ht="21.75" customHeight="1">
      <c r="A68" s="245">
        <v>422010</v>
      </c>
      <c r="B68" s="239" t="s">
        <v>190</v>
      </c>
      <c r="C68" s="246" t="s">
        <v>40</v>
      </c>
      <c r="D68" s="247" t="s">
        <v>70</v>
      </c>
      <c r="E68" s="248"/>
      <c r="F68" s="249"/>
      <c r="G68" s="248"/>
      <c r="H68" s="249">
        <v>4</v>
      </c>
      <c r="I68" s="245">
        <f t="shared" si="0"/>
        <v>4</v>
      </c>
      <c r="J68" s="250" t="s">
        <v>82</v>
      </c>
      <c r="K68" s="911"/>
      <c r="L68" s="911"/>
    </row>
    <row r="69" spans="1:12" ht="21.75" customHeight="1">
      <c r="A69" s="238">
        <v>424010</v>
      </c>
      <c r="B69" s="239" t="s">
        <v>190</v>
      </c>
      <c r="C69" s="251" t="s">
        <v>40</v>
      </c>
      <c r="D69" s="252" t="s">
        <v>71</v>
      </c>
      <c r="E69" s="253"/>
      <c r="F69" s="254"/>
      <c r="G69" s="253"/>
      <c r="H69" s="254">
        <v>5</v>
      </c>
      <c r="I69" s="255">
        <f t="shared" si="0"/>
        <v>5</v>
      </c>
      <c r="J69" s="256" t="s">
        <v>82</v>
      </c>
      <c r="K69" s="912"/>
      <c r="L69" s="912"/>
    </row>
  </sheetData>
  <sheetProtection password="9A13" sheet="1" objects="1" scenarios="1"/>
  <mergeCells count="25">
    <mergeCell ref="K67:K69"/>
    <mergeCell ref="L67:L69"/>
    <mergeCell ref="K4:L5"/>
    <mergeCell ref="C1:J1"/>
    <mergeCell ref="K28:K31"/>
    <mergeCell ref="L28:L31"/>
    <mergeCell ref="K34:K39"/>
    <mergeCell ref="L34:L39"/>
    <mergeCell ref="K46:K51"/>
    <mergeCell ref="L46:L51"/>
    <mergeCell ref="K52:K55"/>
    <mergeCell ref="L52:L55"/>
    <mergeCell ref="K56:K58"/>
    <mergeCell ref="L56:L57"/>
    <mergeCell ref="K59:K60"/>
    <mergeCell ref="L59:L60"/>
    <mergeCell ref="L62:L64"/>
    <mergeCell ref="K62:K64"/>
    <mergeCell ref="A4:A5"/>
    <mergeCell ref="J4:J5"/>
    <mergeCell ref="B4:B5"/>
    <mergeCell ref="E4:F4"/>
    <mergeCell ref="G4:H4"/>
    <mergeCell ref="C4:D4"/>
    <mergeCell ref="I4:I5"/>
  </mergeCells>
  <phoneticPr fontId="2"/>
  <printOptions horizontalCentered="1"/>
  <pageMargins left="0.19685039370078741" right="0.19685039370078741" top="0.59055118110236227" bottom="0.19685039370078741" header="0.31496062992125984" footer="0.31496062992125984"/>
  <pageSetup paperSize="9" scale="80" fitToHeight="3" orientation="landscape" r:id="rId1"/>
  <headerFooter>
    <oddFooter>&amp;C&amp;P/&amp;N</oddFooter>
  </headerFooter>
  <rowBreaks count="2" manualBreakCount="2">
    <brk id="31" max="11" man="1"/>
    <brk id="45"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O19"/>
  <sheetViews>
    <sheetView zoomScaleNormal="100" zoomScaleSheetLayoutView="100" workbookViewId="0"/>
  </sheetViews>
  <sheetFormatPr defaultColWidth="10.375" defaultRowHeight="21" customHeight="1"/>
  <cols>
    <col min="1" max="2" width="3.375" style="1" customWidth="1"/>
    <col min="3" max="3" width="11.625" style="1" customWidth="1"/>
    <col min="4" max="4" width="14.125" style="1" bestFit="1" customWidth="1"/>
    <col min="5" max="15" width="11.625" style="1" customWidth="1"/>
    <col min="16" max="16384" width="10.375" style="1"/>
  </cols>
  <sheetData>
    <row r="1" spans="2:15" ht="21" customHeight="1">
      <c r="C1" s="488" t="str">
        <f>'様式-1表「内申書」'!A1</f>
        <v>Ver.2024.9</v>
      </c>
    </row>
    <row r="3" spans="2:15" ht="21" customHeight="1">
      <c r="C3" s="3" t="s">
        <v>59</v>
      </c>
    </row>
    <row r="4" spans="2:15" ht="21" customHeight="1">
      <c r="B4" s="4"/>
      <c r="C4" s="23" t="s">
        <v>163</v>
      </c>
      <c r="D4" s="4" t="s">
        <v>0</v>
      </c>
      <c r="E4" s="5" t="s">
        <v>16</v>
      </c>
      <c r="F4" s="4" t="s">
        <v>25</v>
      </c>
      <c r="G4" s="5" t="s">
        <v>51</v>
      </c>
      <c r="H4" s="5" t="s">
        <v>9</v>
      </c>
      <c r="I4" s="4" t="s">
        <v>21</v>
      </c>
      <c r="J4" s="4" t="s">
        <v>3</v>
      </c>
      <c r="K4" s="4" t="s">
        <v>6</v>
      </c>
      <c r="L4" s="4" t="s">
        <v>5</v>
      </c>
      <c r="M4" s="4" t="s">
        <v>15</v>
      </c>
      <c r="N4" s="4" t="s">
        <v>4</v>
      </c>
    </row>
    <row r="5" spans="2:15" ht="21" customHeight="1">
      <c r="B5" s="2" t="s">
        <v>203</v>
      </c>
      <c r="C5" s="2" t="s">
        <v>157</v>
      </c>
      <c r="D5" s="295" t="s">
        <v>285</v>
      </c>
      <c r="E5" s="2" t="s">
        <v>54</v>
      </c>
      <c r="F5" s="2" t="s">
        <v>34</v>
      </c>
      <c r="G5" s="6" t="s">
        <v>53</v>
      </c>
      <c r="H5" s="6" t="s">
        <v>17</v>
      </c>
      <c r="I5" s="2"/>
      <c r="J5" s="2"/>
      <c r="K5" s="2" t="s">
        <v>37</v>
      </c>
      <c r="L5" s="7" t="s">
        <v>41</v>
      </c>
      <c r="M5" s="8"/>
      <c r="N5" s="2">
        <v>1</v>
      </c>
      <c r="O5" s="10"/>
    </row>
    <row r="6" spans="2:15" ht="21" customHeight="1">
      <c r="B6" s="2"/>
      <c r="C6" s="9" t="s">
        <v>158</v>
      </c>
      <c r="D6" s="295" t="s">
        <v>286</v>
      </c>
      <c r="E6" s="2" t="s">
        <v>67</v>
      </c>
      <c r="F6" s="2" t="s">
        <v>35</v>
      </c>
      <c r="G6" s="6" t="s">
        <v>52</v>
      </c>
      <c r="H6" s="6" t="s">
        <v>13</v>
      </c>
      <c r="I6" s="2"/>
      <c r="J6" s="2"/>
      <c r="K6" s="2" t="s">
        <v>38</v>
      </c>
      <c r="L6" s="2" t="s">
        <v>42</v>
      </c>
      <c r="M6" s="8"/>
      <c r="N6" s="2">
        <v>2</v>
      </c>
    </row>
    <row r="7" spans="2:15" ht="21" customHeight="1">
      <c r="B7" s="7"/>
      <c r="C7" s="2"/>
      <c r="D7" s="295" t="s">
        <v>287</v>
      </c>
      <c r="E7" s="2" t="s">
        <v>55</v>
      </c>
      <c r="F7" s="2" t="s">
        <v>36</v>
      </c>
      <c r="G7" s="6"/>
      <c r="H7" s="6" t="s">
        <v>14</v>
      </c>
      <c r="I7" s="2"/>
      <c r="J7" s="2"/>
      <c r="K7" s="2"/>
      <c r="L7" s="260" t="s">
        <v>279</v>
      </c>
      <c r="M7" s="8"/>
      <c r="N7" s="2">
        <v>3</v>
      </c>
    </row>
    <row r="8" spans="2:15" ht="21" customHeight="1">
      <c r="D8" s="295" t="s">
        <v>288</v>
      </c>
      <c r="E8" s="2" t="s">
        <v>56</v>
      </c>
      <c r="F8" s="2" t="s">
        <v>210</v>
      </c>
      <c r="H8" s="2"/>
      <c r="L8" s="2" t="s">
        <v>280</v>
      </c>
      <c r="N8" s="2">
        <v>4</v>
      </c>
    </row>
    <row r="9" spans="2:15" ht="21" customHeight="1">
      <c r="D9" s="295" t="s">
        <v>281</v>
      </c>
      <c r="E9" s="2" t="s">
        <v>57</v>
      </c>
      <c r="F9" s="2" t="s">
        <v>212</v>
      </c>
      <c r="N9" s="2">
        <v>6</v>
      </c>
    </row>
    <row r="10" spans="2:15" ht="21" customHeight="1">
      <c r="D10" s="295" t="s">
        <v>282</v>
      </c>
      <c r="E10" s="2" t="s">
        <v>193</v>
      </c>
      <c r="F10" s="294" t="s">
        <v>211</v>
      </c>
      <c r="N10" s="2">
        <v>8</v>
      </c>
    </row>
    <row r="11" spans="2:15" ht="21" customHeight="1">
      <c r="D11" s="295" t="s">
        <v>289</v>
      </c>
      <c r="E11" s="2" t="s">
        <v>192</v>
      </c>
      <c r="F11" s="260"/>
      <c r="N11" s="2"/>
    </row>
    <row r="12" spans="2:15" ht="21" customHeight="1">
      <c r="D12" s="295" t="s">
        <v>283</v>
      </c>
      <c r="E12" s="2" t="s">
        <v>191</v>
      </c>
      <c r="F12" s="2" t="s">
        <v>35</v>
      </c>
    </row>
    <row r="13" spans="2:15" ht="21" customHeight="1">
      <c r="D13" s="295" t="s">
        <v>284</v>
      </c>
      <c r="E13" s="2" t="s">
        <v>190</v>
      </c>
      <c r="F13" s="2" t="s">
        <v>36</v>
      </c>
    </row>
    <row r="14" spans="2:15" ht="21" customHeight="1">
      <c r="D14" s="295" t="s">
        <v>18</v>
      </c>
      <c r="E14" s="2"/>
      <c r="F14" s="260" t="s">
        <v>278</v>
      </c>
    </row>
    <row r="15" spans="2:15" ht="21" customHeight="1">
      <c r="D15" s="295" t="s">
        <v>290</v>
      </c>
      <c r="F15" s="260"/>
    </row>
    <row r="16" spans="2:15" ht="21" customHeight="1">
      <c r="D16" s="295" t="s">
        <v>19</v>
      </c>
    </row>
    <row r="17" spans="3:4" ht="21" customHeight="1">
      <c r="D17" s="295" t="s">
        <v>274</v>
      </c>
    </row>
    <row r="19" spans="3:4" ht="21" customHeight="1">
      <c r="C19" s="3"/>
    </row>
  </sheetData>
  <sheetProtection password="9A13" sheet="1" objects="1" scenarios="1"/>
  <phoneticPr fontId="2"/>
  <pageMargins left="0.70866141732283472" right="0.70866141732283472" top="0.74803149606299213" bottom="0.74803149606299213" header="0.31496062992125984" footer="0.31496062992125984"/>
  <pageSetup paperSize="9" scale="8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D13"/>
  <sheetViews>
    <sheetView view="pageBreakPreview" topLeftCell="A10" zoomScaleNormal="100" zoomScaleSheetLayoutView="100" workbookViewId="0">
      <selection activeCell="A10" sqref="A10"/>
    </sheetView>
  </sheetViews>
  <sheetFormatPr defaultColWidth="9" defaultRowHeight="13.5"/>
  <cols>
    <col min="1" max="1" width="3.125" style="12" customWidth="1"/>
    <col min="2" max="3" width="19.625" style="12" customWidth="1"/>
    <col min="4" max="4" width="116.875" style="12" customWidth="1"/>
    <col min="5" max="16384" width="9" style="12"/>
  </cols>
  <sheetData>
    <row r="2" spans="2:4" ht="18.75">
      <c r="B2" s="11" t="s">
        <v>174</v>
      </c>
      <c r="C2" s="11" t="s">
        <v>175</v>
      </c>
      <c r="D2" s="11" t="s">
        <v>176</v>
      </c>
    </row>
    <row r="3" spans="2:4" ht="37.5">
      <c r="B3" s="13" t="s">
        <v>177</v>
      </c>
      <c r="C3" s="14">
        <v>43728</v>
      </c>
      <c r="D3" s="15" t="s">
        <v>179</v>
      </c>
    </row>
    <row r="4" spans="2:4" ht="112.5">
      <c r="B4" s="13" t="s">
        <v>178</v>
      </c>
      <c r="C4" s="14">
        <v>43735</v>
      </c>
      <c r="D4" s="15" t="s">
        <v>180</v>
      </c>
    </row>
    <row r="5" spans="2:4" ht="37.5">
      <c r="B5" s="13" t="s">
        <v>181</v>
      </c>
      <c r="C5" s="14">
        <v>43740</v>
      </c>
      <c r="D5" s="15" t="s">
        <v>182</v>
      </c>
    </row>
    <row r="6" spans="2:4" ht="112.5">
      <c r="B6" s="257" t="s">
        <v>195</v>
      </c>
      <c r="C6" s="258">
        <v>44099</v>
      </c>
      <c r="D6" s="259" t="s">
        <v>196</v>
      </c>
    </row>
    <row r="7" spans="2:4" ht="206.25">
      <c r="B7" s="257" t="s">
        <v>197</v>
      </c>
      <c r="C7" s="258">
        <v>44455</v>
      </c>
      <c r="D7" s="259" t="s">
        <v>257</v>
      </c>
    </row>
    <row r="8" spans="2:4" ht="60.75" customHeight="1">
      <c r="B8" s="13" t="s">
        <v>259</v>
      </c>
      <c r="C8" s="14">
        <v>44830</v>
      </c>
      <c r="D8" s="259" t="s">
        <v>260</v>
      </c>
    </row>
    <row r="9" spans="2:4" ht="18.75">
      <c r="B9" s="13" t="s">
        <v>275</v>
      </c>
      <c r="C9" s="14">
        <v>44867</v>
      </c>
      <c r="D9" s="259" t="s">
        <v>276</v>
      </c>
    </row>
    <row r="10" spans="2:4" ht="131.25">
      <c r="B10" s="257" t="s">
        <v>277</v>
      </c>
      <c r="C10" s="258" t="s">
        <v>291</v>
      </c>
      <c r="D10" s="259" t="s">
        <v>292</v>
      </c>
    </row>
    <row r="11" spans="2:4" ht="18.75">
      <c r="B11" s="296" t="s">
        <v>441</v>
      </c>
      <c r="C11" s="297">
        <v>45558</v>
      </c>
      <c r="D11" s="16" t="s">
        <v>442</v>
      </c>
    </row>
    <row r="12" spans="2:4" ht="18.75">
      <c r="B12" s="257"/>
      <c r="C12" s="258"/>
      <c r="D12" s="259"/>
    </row>
    <row r="13" spans="2:4" ht="18.75">
      <c r="B13" s="13"/>
      <c r="C13" s="14"/>
      <c r="D13" s="15"/>
    </row>
  </sheetData>
  <sheetProtection password="9A13" sheet="1" objects="1" scenarios="1"/>
  <phoneticPr fontId="2"/>
  <pageMargins left="0.70866141732283472" right="0.70866141732283472" top="0.74803149606299213" bottom="0.74803149606299213" header="0.31496062992125984" footer="0.31496062992125984"/>
  <pageSetup paperSize="9" scale="6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C99"/>
  </sheetPr>
  <dimension ref="B1:I58"/>
  <sheetViews>
    <sheetView workbookViewId="0"/>
  </sheetViews>
  <sheetFormatPr defaultRowHeight="18.75"/>
  <cols>
    <col min="1" max="1" width="3.125" style="412" customWidth="1"/>
    <col min="2" max="2" width="13" style="412" bestFit="1" customWidth="1"/>
    <col min="3" max="3" width="21.375" style="412" bestFit="1" customWidth="1"/>
    <col min="4" max="5" width="11" style="412" bestFit="1" customWidth="1"/>
    <col min="6" max="6" width="5.25" style="412" bestFit="1" customWidth="1"/>
    <col min="7" max="7" width="11" style="412" bestFit="1" customWidth="1"/>
    <col min="8" max="8" width="5.25" style="412" bestFit="1" customWidth="1"/>
    <col min="9" max="9" width="23.5" style="412" bestFit="1" customWidth="1"/>
    <col min="10" max="10" width="3.125" style="412" customWidth="1"/>
    <col min="11" max="16384" width="9" style="412"/>
  </cols>
  <sheetData>
    <row r="1" spans="2:9" ht="19.5" thickBot="1">
      <c r="B1" s="412" t="s">
        <v>352</v>
      </c>
    </row>
    <row r="2" spans="2:9">
      <c r="B2" s="413" t="s">
        <v>243</v>
      </c>
      <c r="C2" s="414" t="s">
        <v>353</v>
      </c>
      <c r="D2" s="415"/>
      <c r="E2" s="416" t="s">
        <v>354</v>
      </c>
      <c r="F2" s="417"/>
      <c r="G2" s="416" t="s">
        <v>355</v>
      </c>
      <c r="H2" s="417"/>
      <c r="I2" s="937" t="s">
        <v>356</v>
      </c>
    </row>
    <row r="3" spans="2:9" ht="19.5" thickBot="1">
      <c r="B3" s="418" t="s">
        <v>357</v>
      </c>
      <c r="C3" s="419" t="s">
        <v>358</v>
      </c>
      <c r="D3" s="420" t="s">
        <v>359</v>
      </c>
      <c r="E3" s="421" t="s">
        <v>360</v>
      </c>
      <c r="F3" s="422"/>
      <c r="G3" s="421" t="s">
        <v>360</v>
      </c>
      <c r="H3" s="422"/>
      <c r="I3" s="938"/>
    </row>
    <row r="4" spans="2:9" ht="19.5" thickTop="1">
      <c r="B4" s="423">
        <f>C4-100</f>
        <v>29211</v>
      </c>
      <c r="C4" s="424">
        <v>29311</v>
      </c>
      <c r="D4" s="425">
        <f>C4</f>
        <v>29311</v>
      </c>
      <c r="E4" s="426">
        <f>C4</f>
        <v>29311</v>
      </c>
      <c r="F4" s="427" t="s">
        <v>361</v>
      </c>
      <c r="G4" s="426">
        <f>C4+365*3</f>
        <v>30406</v>
      </c>
      <c r="H4" s="427" t="s">
        <v>361</v>
      </c>
      <c r="I4" s="428"/>
    </row>
    <row r="5" spans="2:9">
      <c r="B5" s="423">
        <f t="shared" ref="B5:B53" si="0">C5-100</f>
        <v>29576</v>
      </c>
      <c r="C5" s="424">
        <v>29676</v>
      </c>
      <c r="D5" s="425">
        <f t="shared" ref="D5:D53" si="1">C5</f>
        <v>29676</v>
      </c>
      <c r="E5" s="426">
        <f t="shared" ref="E5:E43" si="2">C5</f>
        <v>29676</v>
      </c>
      <c r="F5" s="427" t="s">
        <v>361</v>
      </c>
      <c r="G5" s="426">
        <f t="shared" ref="G5:G26" si="3">C5+365*3</f>
        <v>30771</v>
      </c>
      <c r="H5" s="427" t="s">
        <v>361</v>
      </c>
      <c r="I5" s="428"/>
    </row>
    <row r="6" spans="2:9">
      <c r="B6" s="423">
        <f t="shared" si="0"/>
        <v>29941</v>
      </c>
      <c r="C6" s="424">
        <v>30041</v>
      </c>
      <c r="D6" s="425">
        <f t="shared" si="1"/>
        <v>30041</v>
      </c>
      <c r="E6" s="426">
        <f t="shared" si="2"/>
        <v>30041</v>
      </c>
      <c r="F6" s="427" t="s">
        <v>361</v>
      </c>
      <c r="G6" s="426">
        <f t="shared" si="3"/>
        <v>31136</v>
      </c>
      <c r="H6" s="427" t="s">
        <v>361</v>
      </c>
      <c r="I6" s="428"/>
    </row>
    <row r="7" spans="2:9">
      <c r="B7" s="423">
        <f t="shared" si="0"/>
        <v>30306</v>
      </c>
      <c r="C7" s="424">
        <v>30406</v>
      </c>
      <c r="D7" s="425">
        <f t="shared" si="1"/>
        <v>30406</v>
      </c>
      <c r="E7" s="426">
        <f t="shared" si="2"/>
        <v>30406</v>
      </c>
      <c r="F7" s="427" t="s">
        <v>361</v>
      </c>
      <c r="G7" s="426">
        <f t="shared" si="3"/>
        <v>31501</v>
      </c>
      <c r="H7" s="427" t="s">
        <v>361</v>
      </c>
      <c r="I7" s="428"/>
    </row>
    <row r="8" spans="2:9">
      <c r="B8" s="423">
        <f t="shared" si="0"/>
        <v>30672</v>
      </c>
      <c r="C8" s="424">
        <v>30772</v>
      </c>
      <c r="D8" s="425">
        <f t="shared" si="1"/>
        <v>30772</v>
      </c>
      <c r="E8" s="426">
        <f t="shared" si="2"/>
        <v>30772</v>
      </c>
      <c r="F8" s="427" t="s">
        <v>361</v>
      </c>
      <c r="G8" s="426">
        <f t="shared" si="3"/>
        <v>31867</v>
      </c>
      <c r="H8" s="427" t="s">
        <v>361</v>
      </c>
      <c r="I8" s="428"/>
    </row>
    <row r="9" spans="2:9">
      <c r="B9" s="423">
        <f t="shared" si="0"/>
        <v>31037</v>
      </c>
      <c r="C9" s="424">
        <v>31137</v>
      </c>
      <c r="D9" s="425">
        <f t="shared" si="1"/>
        <v>31137</v>
      </c>
      <c r="E9" s="426">
        <f t="shared" si="2"/>
        <v>31137</v>
      </c>
      <c r="F9" s="427" t="s">
        <v>361</v>
      </c>
      <c r="G9" s="426">
        <f t="shared" si="3"/>
        <v>32232</v>
      </c>
      <c r="H9" s="427" t="s">
        <v>361</v>
      </c>
      <c r="I9" s="428"/>
    </row>
    <row r="10" spans="2:9">
      <c r="B10" s="423">
        <f t="shared" si="0"/>
        <v>31402</v>
      </c>
      <c r="C10" s="424">
        <v>31502</v>
      </c>
      <c r="D10" s="425">
        <f t="shared" si="1"/>
        <v>31502</v>
      </c>
      <c r="E10" s="426">
        <f t="shared" si="2"/>
        <v>31502</v>
      </c>
      <c r="F10" s="427" t="s">
        <v>361</v>
      </c>
      <c r="G10" s="426">
        <f t="shared" si="3"/>
        <v>32597</v>
      </c>
      <c r="H10" s="427" t="s">
        <v>361</v>
      </c>
      <c r="I10" s="428"/>
    </row>
    <row r="11" spans="2:9">
      <c r="B11" s="423">
        <f t="shared" si="0"/>
        <v>31767</v>
      </c>
      <c r="C11" s="424">
        <v>31867</v>
      </c>
      <c r="D11" s="425">
        <f t="shared" si="1"/>
        <v>31867</v>
      </c>
      <c r="E11" s="426">
        <f t="shared" si="2"/>
        <v>31867</v>
      </c>
      <c r="F11" s="427" t="s">
        <v>361</v>
      </c>
      <c r="G11" s="426">
        <f t="shared" si="3"/>
        <v>32962</v>
      </c>
      <c r="H11" s="427" t="s">
        <v>361</v>
      </c>
      <c r="I11" s="428"/>
    </row>
    <row r="12" spans="2:9">
      <c r="B12" s="423">
        <f t="shared" si="0"/>
        <v>32133</v>
      </c>
      <c r="C12" s="424">
        <v>32233</v>
      </c>
      <c r="D12" s="425">
        <f t="shared" si="1"/>
        <v>32233</v>
      </c>
      <c r="E12" s="426">
        <f t="shared" si="2"/>
        <v>32233</v>
      </c>
      <c r="F12" s="427" t="s">
        <v>361</v>
      </c>
      <c r="G12" s="426">
        <f t="shared" si="3"/>
        <v>33328</v>
      </c>
      <c r="H12" s="427" t="s">
        <v>361</v>
      </c>
      <c r="I12" s="428"/>
    </row>
    <row r="13" spans="2:9">
      <c r="B13" s="423">
        <f t="shared" si="0"/>
        <v>32498</v>
      </c>
      <c r="C13" s="424">
        <v>32598</v>
      </c>
      <c r="D13" s="425">
        <f t="shared" si="1"/>
        <v>32598</v>
      </c>
      <c r="E13" s="426">
        <f t="shared" si="2"/>
        <v>32598</v>
      </c>
      <c r="F13" s="427" t="s">
        <v>361</v>
      </c>
      <c r="G13" s="426">
        <f t="shared" si="3"/>
        <v>33693</v>
      </c>
      <c r="H13" s="427" t="s">
        <v>361</v>
      </c>
      <c r="I13" s="428"/>
    </row>
    <row r="14" spans="2:9">
      <c r="B14" s="423">
        <f t="shared" si="0"/>
        <v>32863</v>
      </c>
      <c r="C14" s="424">
        <v>32963</v>
      </c>
      <c r="D14" s="425">
        <f t="shared" si="1"/>
        <v>32963</v>
      </c>
      <c r="E14" s="426">
        <f t="shared" si="2"/>
        <v>32963</v>
      </c>
      <c r="F14" s="427" t="s">
        <v>361</v>
      </c>
      <c r="G14" s="426">
        <f t="shared" si="3"/>
        <v>34058</v>
      </c>
      <c r="H14" s="427" t="s">
        <v>361</v>
      </c>
      <c r="I14" s="428"/>
    </row>
    <row r="15" spans="2:9">
      <c r="B15" s="423">
        <f t="shared" si="0"/>
        <v>33228</v>
      </c>
      <c r="C15" s="424">
        <v>33328</v>
      </c>
      <c r="D15" s="425">
        <f t="shared" si="1"/>
        <v>33328</v>
      </c>
      <c r="E15" s="426">
        <f t="shared" si="2"/>
        <v>33328</v>
      </c>
      <c r="F15" s="427" t="s">
        <v>361</v>
      </c>
      <c r="G15" s="426">
        <f t="shared" si="3"/>
        <v>34423</v>
      </c>
      <c r="H15" s="427" t="s">
        <v>361</v>
      </c>
      <c r="I15" s="428"/>
    </row>
    <row r="16" spans="2:9">
      <c r="B16" s="423">
        <f t="shared" si="0"/>
        <v>33594</v>
      </c>
      <c r="C16" s="424">
        <v>33694</v>
      </c>
      <c r="D16" s="425">
        <f t="shared" si="1"/>
        <v>33694</v>
      </c>
      <c r="E16" s="426">
        <f t="shared" si="2"/>
        <v>33694</v>
      </c>
      <c r="F16" s="427" t="s">
        <v>361</v>
      </c>
      <c r="G16" s="426">
        <f t="shared" si="3"/>
        <v>34789</v>
      </c>
      <c r="H16" s="427" t="s">
        <v>361</v>
      </c>
      <c r="I16" s="428"/>
    </row>
    <row r="17" spans="2:9">
      <c r="B17" s="423">
        <f t="shared" si="0"/>
        <v>33959</v>
      </c>
      <c r="C17" s="424">
        <v>34059</v>
      </c>
      <c r="D17" s="425">
        <f t="shared" si="1"/>
        <v>34059</v>
      </c>
      <c r="E17" s="426">
        <f t="shared" si="2"/>
        <v>34059</v>
      </c>
      <c r="F17" s="427" t="s">
        <v>361</v>
      </c>
      <c r="G17" s="426">
        <f t="shared" si="3"/>
        <v>35154</v>
      </c>
      <c r="H17" s="427" t="s">
        <v>361</v>
      </c>
      <c r="I17" s="428"/>
    </row>
    <row r="18" spans="2:9">
      <c r="B18" s="423">
        <f t="shared" si="0"/>
        <v>34324</v>
      </c>
      <c r="C18" s="424">
        <v>34424</v>
      </c>
      <c r="D18" s="425">
        <f t="shared" si="1"/>
        <v>34424</v>
      </c>
      <c r="E18" s="426">
        <f t="shared" si="2"/>
        <v>34424</v>
      </c>
      <c r="F18" s="427" t="s">
        <v>361</v>
      </c>
      <c r="G18" s="426">
        <f t="shared" si="3"/>
        <v>35519</v>
      </c>
      <c r="H18" s="427" t="s">
        <v>361</v>
      </c>
      <c r="I18" s="428"/>
    </row>
    <row r="19" spans="2:9">
      <c r="B19" s="423">
        <f t="shared" si="0"/>
        <v>34689</v>
      </c>
      <c r="C19" s="424">
        <v>34789</v>
      </c>
      <c r="D19" s="425">
        <f t="shared" si="1"/>
        <v>34789</v>
      </c>
      <c r="E19" s="426">
        <f t="shared" si="2"/>
        <v>34789</v>
      </c>
      <c r="F19" s="427" t="s">
        <v>361</v>
      </c>
      <c r="G19" s="426">
        <f t="shared" si="3"/>
        <v>35884</v>
      </c>
      <c r="H19" s="427" t="s">
        <v>361</v>
      </c>
      <c r="I19" s="428"/>
    </row>
    <row r="20" spans="2:9">
      <c r="B20" s="423">
        <f t="shared" si="0"/>
        <v>35055</v>
      </c>
      <c r="C20" s="424">
        <v>35155</v>
      </c>
      <c r="D20" s="425">
        <f t="shared" si="1"/>
        <v>35155</v>
      </c>
      <c r="E20" s="426">
        <f t="shared" si="2"/>
        <v>35155</v>
      </c>
      <c r="F20" s="427" t="s">
        <v>361</v>
      </c>
      <c r="G20" s="426">
        <f t="shared" si="3"/>
        <v>36250</v>
      </c>
      <c r="H20" s="427" t="s">
        <v>361</v>
      </c>
      <c r="I20" s="428"/>
    </row>
    <row r="21" spans="2:9">
      <c r="B21" s="423">
        <f t="shared" si="0"/>
        <v>35420</v>
      </c>
      <c r="C21" s="424">
        <v>35520</v>
      </c>
      <c r="D21" s="425">
        <f t="shared" si="1"/>
        <v>35520</v>
      </c>
      <c r="E21" s="426">
        <f t="shared" si="2"/>
        <v>35520</v>
      </c>
      <c r="F21" s="427" t="s">
        <v>361</v>
      </c>
      <c r="G21" s="426">
        <f t="shared" si="3"/>
        <v>36615</v>
      </c>
      <c r="H21" s="427" t="s">
        <v>361</v>
      </c>
      <c r="I21" s="428"/>
    </row>
    <row r="22" spans="2:9">
      <c r="B22" s="423">
        <f t="shared" si="0"/>
        <v>35785</v>
      </c>
      <c r="C22" s="424">
        <v>35885</v>
      </c>
      <c r="D22" s="425">
        <f t="shared" si="1"/>
        <v>35885</v>
      </c>
      <c r="E22" s="426">
        <f t="shared" si="2"/>
        <v>35885</v>
      </c>
      <c r="F22" s="427" t="s">
        <v>362</v>
      </c>
      <c r="G22" s="426">
        <f t="shared" si="3"/>
        <v>36980</v>
      </c>
      <c r="H22" s="427" t="s">
        <v>362</v>
      </c>
      <c r="I22" s="428"/>
    </row>
    <row r="23" spans="2:9">
      <c r="B23" s="423">
        <f t="shared" si="0"/>
        <v>36150</v>
      </c>
      <c r="C23" s="424">
        <v>36250</v>
      </c>
      <c r="D23" s="425">
        <f t="shared" si="1"/>
        <v>36250</v>
      </c>
      <c r="E23" s="426">
        <f t="shared" si="2"/>
        <v>36250</v>
      </c>
      <c r="F23" s="427" t="s">
        <v>362</v>
      </c>
      <c r="G23" s="426">
        <f t="shared" si="3"/>
        <v>37345</v>
      </c>
      <c r="H23" s="427" t="s">
        <v>362</v>
      </c>
      <c r="I23" s="428"/>
    </row>
    <row r="24" spans="2:9">
      <c r="B24" s="423">
        <f t="shared" si="0"/>
        <v>36516</v>
      </c>
      <c r="C24" s="424">
        <v>36616</v>
      </c>
      <c r="D24" s="425">
        <f t="shared" si="1"/>
        <v>36616</v>
      </c>
      <c r="E24" s="426">
        <f t="shared" si="2"/>
        <v>36616</v>
      </c>
      <c r="F24" s="427" t="s">
        <v>362</v>
      </c>
      <c r="G24" s="426">
        <f t="shared" si="3"/>
        <v>37711</v>
      </c>
      <c r="H24" s="427" t="s">
        <v>362</v>
      </c>
      <c r="I24" s="428"/>
    </row>
    <row r="25" spans="2:9">
      <c r="B25" s="423">
        <f t="shared" si="0"/>
        <v>36881</v>
      </c>
      <c r="C25" s="424">
        <v>36981</v>
      </c>
      <c r="D25" s="425">
        <f t="shared" si="1"/>
        <v>36981</v>
      </c>
      <c r="E25" s="426">
        <f t="shared" si="2"/>
        <v>36981</v>
      </c>
      <c r="F25" s="427" t="s">
        <v>362</v>
      </c>
      <c r="G25" s="426">
        <f t="shared" si="3"/>
        <v>38076</v>
      </c>
      <c r="H25" s="427" t="s">
        <v>362</v>
      </c>
      <c r="I25" s="428"/>
    </row>
    <row r="26" spans="2:9" ht="19.5" thickBot="1">
      <c r="B26" s="429">
        <f t="shared" si="0"/>
        <v>37246</v>
      </c>
      <c r="C26" s="430">
        <v>37346</v>
      </c>
      <c r="D26" s="431">
        <f t="shared" si="1"/>
        <v>37346</v>
      </c>
      <c r="E26" s="432">
        <f t="shared" si="2"/>
        <v>37346</v>
      </c>
      <c r="F26" s="433" t="s">
        <v>362</v>
      </c>
      <c r="G26" s="432">
        <f t="shared" si="3"/>
        <v>38441</v>
      </c>
      <c r="H26" s="433" t="s">
        <v>362</v>
      </c>
      <c r="I26" s="434"/>
    </row>
    <row r="27" spans="2:9">
      <c r="B27" s="423">
        <f>C27-100</f>
        <v>37611</v>
      </c>
      <c r="C27" s="424">
        <v>37711</v>
      </c>
      <c r="D27" s="425">
        <f t="shared" si="1"/>
        <v>37711</v>
      </c>
      <c r="E27" s="426">
        <f t="shared" si="2"/>
        <v>37711</v>
      </c>
      <c r="F27" s="427" t="s">
        <v>362</v>
      </c>
      <c r="G27" s="426">
        <f>C27+365*5</f>
        <v>39536</v>
      </c>
      <c r="H27" s="427" t="s">
        <v>362</v>
      </c>
      <c r="I27" s="428" t="s">
        <v>363</v>
      </c>
    </row>
    <row r="28" spans="2:9">
      <c r="B28" s="423">
        <f t="shared" si="0"/>
        <v>37977</v>
      </c>
      <c r="C28" s="424">
        <v>38077</v>
      </c>
      <c r="D28" s="425">
        <f t="shared" si="1"/>
        <v>38077</v>
      </c>
      <c r="E28" s="426">
        <f t="shared" si="2"/>
        <v>38077</v>
      </c>
      <c r="F28" s="427" t="s">
        <v>362</v>
      </c>
      <c r="G28" s="426">
        <f>C28+365*5</f>
        <v>39902</v>
      </c>
      <c r="H28" s="427" t="s">
        <v>362</v>
      </c>
      <c r="I28" s="428"/>
    </row>
    <row r="29" spans="2:9">
      <c r="B29" s="423">
        <f t="shared" si="0"/>
        <v>38342</v>
      </c>
      <c r="C29" s="424">
        <v>38442</v>
      </c>
      <c r="D29" s="425">
        <f t="shared" si="1"/>
        <v>38442</v>
      </c>
      <c r="E29" s="426">
        <f t="shared" si="2"/>
        <v>38442</v>
      </c>
      <c r="F29" s="427" t="s">
        <v>362</v>
      </c>
      <c r="G29" s="426">
        <f t="shared" ref="G29:G53" si="4">C29+365*5</f>
        <v>40267</v>
      </c>
      <c r="H29" s="427" t="s">
        <v>362</v>
      </c>
      <c r="I29" s="428"/>
    </row>
    <row r="30" spans="2:9">
      <c r="B30" s="423">
        <f t="shared" si="0"/>
        <v>38707</v>
      </c>
      <c r="C30" s="424">
        <v>38807</v>
      </c>
      <c r="D30" s="425">
        <f t="shared" si="1"/>
        <v>38807</v>
      </c>
      <c r="E30" s="426">
        <f t="shared" si="2"/>
        <v>38807</v>
      </c>
      <c r="F30" s="427" t="s">
        <v>362</v>
      </c>
      <c r="G30" s="426">
        <f t="shared" si="4"/>
        <v>40632</v>
      </c>
      <c r="H30" s="427" t="s">
        <v>362</v>
      </c>
      <c r="I30" s="428"/>
    </row>
    <row r="31" spans="2:9">
      <c r="B31" s="423">
        <f t="shared" si="0"/>
        <v>39072</v>
      </c>
      <c r="C31" s="424">
        <v>39172</v>
      </c>
      <c r="D31" s="425">
        <f t="shared" si="1"/>
        <v>39172</v>
      </c>
      <c r="E31" s="426">
        <f t="shared" si="2"/>
        <v>39172</v>
      </c>
      <c r="F31" s="427" t="s">
        <v>362</v>
      </c>
      <c r="G31" s="426">
        <f t="shared" si="4"/>
        <v>40997</v>
      </c>
      <c r="H31" s="427" t="s">
        <v>362</v>
      </c>
      <c r="I31" s="428"/>
    </row>
    <row r="32" spans="2:9">
      <c r="B32" s="423">
        <f t="shared" si="0"/>
        <v>39438</v>
      </c>
      <c r="C32" s="424">
        <v>39538</v>
      </c>
      <c r="D32" s="425">
        <f t="shared" si="1"/>
        <v>39538</v>
      </c>
      <c r="E32" s="426">
        <f t="shared" si="2"/>
        <v>39538</v>
      </c>
      <c r="F32" s="427" t="s">
        <v>362</v>
      </c>
      <c r="G32" s="426">
        <f t="shared" si="4"/>
        <v>41363</v>
      </c>
      <c r="H32" s="427" t="s">
        <v>362</v>
      </c>
      <c r="I32" s="428"/>
    </row>
    <row r="33" spans="2:9">
      <c r="B33" s="423">
        <f t="shared" si="0"/>
        <v>39803</v>
      </c>
      <c r="C33" s="424">
        <v>39903</v>
      </c>
      <c r="D33" s="425">
        <f t="shared" si="1"/>
        <v>39903</v>
      </c>
      <c r="E33" s="426">
        <f t="shared" si="2"/>
        <v>39903</v>
      </c>
      <c r="F33" s="427" t="s">
        <v>362</v>
      </c>
      <c r="G33" s="426">
        <f t="shared" si="4"/>
        <v>41728</v>
      </c>
      <c r="H33" s="427" t="s">
        <v>362</v>
      </c>
      <c r="I33" s="428"/>
    </row>
    <row r="34" spans="2:9">
      <c r="B34" s="423">
        <f t="shared" si="0"/>
        <v>40168</v>
      </c>
      <c r="C34" s="424">
        <v>40268</v>
      </c>
      <c r="D34" s="425">
        <f t="shared" si="1"/>
        <v>40268</v>
      </c>
      <c r="E34" s="426">
        <f t="shared" si="2"/>
        <v>40268</v>
      </c>
      <c r="F34" s="427" t="s">
        <v>362</v>
      </c>
      <c r="G34" s="426">
        <f t="shared" si="4"/>
        <v>42093</v>
      </c>
      <c r="H34" s="427" t="s">
        <v>362</v>
      </c>
      <c r="I34" s="428"/>
    </row>
    <row r="35" spans="2:9">
      <c r="B35" s="423">
        <f t="shared" si="0"/>
        <v>40533</v>
      </c>
      <c r="C35" s="424">
        <v>40633</v>
      </c>
      <c r="D35" s="425">
        <f t="shared" si="1"/>
        <v>40633</v>
      </c>
      <c r="E35" s="426">
        <f t="shared" si="2"/>
        <v>40633</v>
      </c>
      <c r="F35" s="427" t="s">
        <v>362</v>
      </c>
      <c r="G35" s="426">
        <f t="shared" si="4"/>
        <v>42458</v>
      </c>
      <c r="H35" s="427" t="s">
        <v>362</v>
      </c>
      <c r="I35" s="428"/>
    </row>
    <row r="36" spans="2:9">
      <c r="B36" s="423">
        <f t="shared" si="0"/>
        <v>40899</v>
      </c>
      <c r="C36" s="424">
        <v>40999</v>
      </c>
      <c r="D36" s="425">
        <f t="shared" si="1"/>
        <v>40999</v>
      </c>
      <c r="E36" s="426">
        <f t="shared" si="2"/>
        <v>40999</v>
      </c>
      <c r="F36" s="427" t="s">
        <v>362</v>
      </c>
      <c r="G36" s="426">
        <f t="shared" si="4"/>
        <v>42824</v>
      </c>
      <c r="H36" s="427" t="s">
        <v>362</v>
      </c>
      <c r="I36" s="428"/>
    </row>
    <row r="37" spans="2:9">
      <c r="B37" s="423">
        <f t="shared" si="0"/>
        <v>41264</v>
      </c>
      <c r="C37" s="424">
        <v>41364</v>
      </c>
      <c r="D37" s="425">
        <f t="shared" si="1"/>
        <v>41364</v>
      </c>
      <c r="E37" s="426">
        <f t="shared" si="2"/>
        <v>41364</v>
      </c>
      <c r="F37" s="427" t="s">
        <v>362</v>
      </c>
      <c r="G37" s="426">
        <f t="shared" si="4"/>
        <v>43189</v>
      </c>
      <c r="H37" s="427" t="s">
        <v>362</v>
      </c>
      <c r="I37" s="428"/>
    </row>
    <row r="38" spans="2:9">
      <c r="B38" s="423">
        <f t="shared" si="0"/>
        <v>41629</v>
      </c>
      <c r="C38" s="424">
        <v>41729</v>
      </c>
      <c r="D38" s="425">
        <f t="shared" si="1"/>
        <v>41729</v>
      </c>
      <c r="E38" s="426">
        <f t="shared" si="2"/>
        <v>41729</v>
      </c>
      <c r="F38" s="427" t="s">
        <v>362</v>
      </c>
      <c r="G38" s="426">
        <f t="shared" si="4"/>
        <v>43554</v>
      </c>
      <c r="H38" s="427" t="s">
        <v>362</v>
      </c>
      <c r="I38" s="428"/>
    </row>
    <row r="39" spans="2:9">
      <c r="B39" s="423">
        <f t="shared" si="0"/>
        <v>41994</v>
      </c>
      <c r="C39" s="424">
        <v>42094</v>
      </c>
      <c r="D39" s="425">
        <f t="shared" si="1"/>
        <v>42094</v>
      </c>
      <c r="E39" s="426">
        <f t="shared" si="2"/>
        <v>42094</v>
      </c>
      <c r="F39" s="427" t="s">
        <v>362</v>
      </c>
      <c r="G39" s="426">
        <f t="shared" si="4"/>
        <v>43919</v>
      </c>
      <c r="H39" s="427" t="s">
        <v>362</v>
      </c>
      <c r="I39" s="428"/>
    </row>
    <row r="40" spans="2:9">
      <c r="B40" s="423">
        <f t="shared" si="0"/>
        <v>42360</v>
      </c>
      <c r="C40" s="424">
        <v>42460</v>
      </c>
      <c r="D40" s="425">
        <f t="shared" si="1"/>
        <v>42460</v>
      </c>
      <c r="E40" s="426">
        <f t="shared" si="2"/>
        <v>42460</v>
      </c>
      <c r="F40" s="427" t="s">
        <v>362</v>
      </c>
      <c r="G40" s="426">
        <f t="shared" si="4"/>
        <v>44285</v>
      </c>
      <c r="H40" s="427" t="s">
        <v>362</v>
      </c>
      <c r="I40" s="428"/>
    </row>
    <row r="41" spans="2:9">
      <c r="B41" s="423">
        <f t="shared" si="0"/>
        <v>42725</v>
      </c>
      <c r="C41" s="424">
        <v>42825</v>
      </c>
      <c r="D41" s="425">
        <f t="shared" si="1"/>
        <v>42825</v>
      </c>
      <c r="E41" s="426">
        <f t="shared" si="2"/>
        <v>42825</v>
      </c>
      <c r="F41" s="427" t="s">
        <v>362</v>
      </c>
      <c r="G41" s="426">
        <f t="shared" si="4"/>
        <v>44650</v>
      </c>
      <c r="H41" s="427" t="s">
        <v>362</v>
      </c>
      <c r="I41" s="428"/>
    </row>
    <row r="42" spans="2:9">
      <c r="B42" s="423">
        <f t="shared" si="0"/>
        <v>43090</v>
      </c>
      <c r="C42" s="424">
        <v>43190</v>
      </c>
      <c r="D42" s="425">
        <f t="shared" si="1"/>
        <v>43190</v>
      </c>
      <c r="E42" s="426">
        <f t="shared" si="2"/>
        <v>43190</v>
      </c>
      <c r="F42" s="427" t="s">
        <v>362</v>
      </c>
      <c r="G42" s="426">
        <f t="shared" si="4"/>
        <v>45015</v>
      </c>
      <c r="H42" s="427" t="s">
        <v>362</v>
      </c>
      <c r="I42" s="428"/>
    </row>
    <row r="43" spans="2:9" ht="19.5" thickBot="1">
      <c r="B43" s="429">
        <f t="shared" si="0"/>
        <v>43455</v>
      </c>
      <c r="C43" s="430">
        <v>43555</v>
      </c>
      <c r="D43" s="431">
        <f t="shared" si="1"/>
        <v>43555</v>
      </c>
      <c r="E43" s="432">
        <f t="shared" si="2"/>
        <v>43555</v>
      </c>
      <c r="F43" s="433" t="s">
        <v>362</v>
      </c>
      <c r="G43" s="432">
        <f t="shared" si="4"/>
        <v>45380</v>
      </c>
      <c r="H43" s="433" t="s">
        <v>362</v>
      </c>
      <c r="I43" s="434"/>
    </row>
    <row r="44" spans="2:9">
      <c r="B44" s="423">
        <f t="shared" si="0"/>
        <v>43821</v>
      </c>
      <c r="C44" s="424">
        <v>43921</v>
      </c>
      <c r="D44" s="425">
        <f t="shared" si="1"/>
        <v>43921</v>
      </c>
      <c r="E44" s="426">
        <f>C44+365</f>
        <v>44286</v>
      </c>
      <c r="F44" s="427" t="s">
        <v>362</v>
      </c>
      <c r="G44" s="426">
        <f t="shared" si="4"/>
        <v>45746</v>
      </c>
      <c r="H44" s="427" t="s">
        <v>362</v>
      </c>
      <c r="I44" s="428" t="s">
        <v>364</v>
      </c>
    </row>
    <row r="45" spans="2:9">
      <c r="B45" s="423">
        <f t="shared" si="0"/>
        <v>44186</v>
      </c>
      <c r="C45" s="424">
        <v>44286</v>
      </c>
      <c r="D45" s="425">
        <f t="shared" si="1"/>
        <v>44286</v>
      </c>
      <c r="E45" s="426">
        <f>C45+365</f>
        <v>44651</v>
      </c>
      <c r="F45" s="427" t="s">
        <v>362</v>
      </c>
      <c r="G45" s="426">
        <f t="shared" si="4"/>
        <v>46111</v>
      </c>
      <c r="H45" s="427" t="s">
        <v>362</v>
      </c>
      <c r="I45" s="428"/>
    </row>
    <row r="46" spans="2:9">
      <c r="B46" s="423">
        <f t="shared" si="0"/>
        <v>44551</v>
      </c>
      <c r="C46" s="424">
        <v>44651</v>
      </c>
      <c r="D46" s="425">
        <f t="shared" si="1"/>
        <v>44651</v>
      </c>
      <c r="E46" s="426">
        <f>C46+365</f>
        <v>45016</v>
      </c>
      <c r="F46" s="427" t="s">
        <v>362</v>
      </c>
      <c r="G46" s="426">
        <f t="shared" si="4"/>
        <v>46476</v>
      </c>
      <c r="H46" s="427" t="s">
        <v>362</v>
      </c>
      <c r="I46" s="428"/>
    </row>
    <row r="47" spans="2:9">
      <c r="B47" s="423">
        <f t="shared" si="0"/>
        <v>44916</v>
      </c>
      <c r="C47" s="424">
        <v>45016</v>
      </c>
      <c r="D47" s="425">
        <f t="shared" si="1"/>
        <v>45016</v>
      </c>
      <c r="E47" s="426">
        <f t="shared" ref="E47:E53" si="5">C47+365</f>
        <v>45381</v>
      </c>
      <c r="F47" s="427" t="s">
        <v>362</v>
      </c>
      <c r="G47" s="426">
        <f t="shared" si="4"/>
        <v>46841</v>
      </c>
      <c r="H47" s="427" t="s">
        <v>362</v>
      </c>
      <c r="I47" s="428"/>
    </row>
    <row r="48" spans="2:9">
      <c r="B48" s="423">
        <f t="shared" si="0"/>
        <v>45282</v>
      </c>
      <c r="C48" s="424">
        <v>45382</v>
      </c>
      <c r="D48" s="425">
        <f t="shared" si="1"/>
        <v>45382</v>
      </c>
      <c r="E48" s="426">
        <f t="shared" si="5"/>
        <v>45747</v>
      </c>
      <c r="F48" s="427" t="s">
        <v>362</v>
      </c>
      <c r="G48" s="426">
        <f t="shared" si="4"/>
        <v>47207</v>
      </c>
      <c r="H48" s="427" t="s">
        <v>362</v>
      </c>
      <c r="I48" s="428"/>
    </row>
    <row r="49" spans="2:9">
      <c r="B49" s="423">
        <f t="shared" si="0"/>
        <v>45647</v>
      </c>
      <c r="C49" s="424">
        <v>45747</v>
      </c>
      <c r="D49" s="425">
        <f t="shared" si="1"/>
        <v>45747</v>
      </c>
      <c r="E49" s="426">
        <f t="shared" si="5"/>
        <v>46112</v>
      </c>
      <c r="F49" s="427" t="s">
        <v>362</v>
      </c>
      <c r="G49" s="426">
        <f t="shared" si="4"/>
        <v>47572</v>
      </c>
      <c r="H49" s="427" t="s">
        <v>362</v>
      </c>
      <c r="I49" s="428"/>
    </row>
    <row r="50" spans="2:9">
      <c r="B50" s="423">
        <f t="shared" si="0"/>
        <v>46012</v>
      </c>
      <c r="C50" s="424">
        <v>46112</v>
      </c>
      <c r="D50" s="425">
        <f t="shared" si="1"/>
        <v>46112</v>
      </c>
      <c r="E50" s="426">
        <f t="shared" si="5"/>
        <v>46477</v>
      </c>
      <c r="F50" s="427" t="s">
        <v>362</v>
      </c>
      <c r="G50" s="426">
        <f t="shared" si="4"/>
        <v>47937</v>
      </c>
      <c r="H50" s="427" t="s">
        <v>362</v>
      </c>
      <c r="I50" s="428"/>
    </row>
    <row r="51" spans="2:9">
      <c r="B51" s="423">
        <f t="shared" si="0"/>
        <v>46377</v>
      </c>
      <c r="C51" s="424">
        <v>46477</v>
      </c>
      <c r="D51" s="425">
        <f t="shared" si="1"/>
        <v>46477</v>
      </c>
      <c r="E51" s="426">
        <f t="shared" si="5"/>
        <v>46842</v>
      </c>
      <c r="F51" s="427" t="s">
        <v>362</v>
      </c>
      <c r="G51" s="426">
        <f t="shared" si="4"/>
        <v>48302</v>
      </c>
      <c r="H51" s="427" t="s">
        <v>362</v>
      </c>
      <c r="I51" s="428"/>
    </row>
    <row r="52" spans="2:9">
      <c r="B52" s="423">
        <f t="shared" si="0"/>
        <v>46743</v>
      </c>
      <c r="C52" s="424">
        <v>46843</v>
      </c>
      <c r="D52" s="425">
        <f t="shared" si="1"/>
        <v>46843</v>
      </c>
      <c r="E52" s="426">
        <f t="shared" si="5"/>
        <v>47208</v>
      </c>
      <c r="F52" s="427" t="s">
        <v>362</v>
      </c>
      <c r="G52" s="426">
        <f t="shared" si="4"/>
        <v>48668</v>
      </c>
      <c r="H52" s="427" t="s">
        <v>362</v>
      </c>
      <c r="I52" s="428"/>
    </row>
    <row r="53" spans="2:9" ht="19.5" thickBot="1">
      <c r="B53" s="429">
        <f t="shared" si="0"/>
        <v>47108</v>
      </c>
      <c r="C53" s="430">
        <v>47208</v>
      </c>
      <c r="D53" s="431">
        <f t="shared" si="1"/>
        <v>47208</v>
      </c>
      <c r="E53" s="432">
        <f t="shared" si="5"/>
        <v>47573</v>
      </c>
      <c r="F53" s="433" t="s">
        <v>362</v>
      </c>
      <c r="G53" s="432">
        <f t="shared" si="4"/>
        <v>49033</v>
      </c>
      <c r="H53" s="433" t="s">
        <v>362</v>
      </c>
      <c r="I53" s="434"/>
    </row>
    <row r="54" spans="2:9">
      <c r="B54" s="435"/>
      <c r="C54" s="436"/>
      <c r="D54" s="437"/>
      <c r="E54" s="435"/>
      <c r="F54" s="435"/>
      <c r="G54" s="438"/>
      <c r="H54" s="435"/>
      <c r="I54" s="435"/>
    </row>
    <row r="55" spans="2:9">
      <c r="C55" s="439"/>
      <c r="D55" s="440"/>
      <c r="G55" s="441"/>
    </row>
    <row r="56" spans="2:9">
      <c r="C56" s="439"/>
      <c r="D56" s="440"/>
      <c r="G56" s="441"/>
    </row>
    <row r="57" spans="2:9">
      <c r="C57" s="439"/>
      <c r="D57" s="440"/>
      <c r="G57" s="441"/>
    </row>
    <row r="58" spans="2:9">
      <c r="C58" s="439"/>
      <c r="D58" s="440"/>
      <c r="G58" s="441"/>
    </row>
  </sheetData>
  <mergeCells count="1">
    <mergeCell ref="I2:I3"/>
  </mergeCells>
  <phoneticPr fontId="2"/>
  <printOptions horizontalCentered="1" verticalCentered="1"/>
  <pageMargins left="0.19685039370078741" right="0.19685039370078741" top="0.19685039370078741" bottom="0.19685039370078741"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様式-1表「内申書」</vt:lpstr>
      <vt:lpstr>様式-1裏「実務歴ポイント算定表」</vt:lpstr>
      <vt:lpstr>補足説明</vt:lpstr>
      <vt:lpstr>別紙_工事規模パターン</vt:lpstr>
      <vt:lpstr>削除不可_入力規制・表引きDATA</vt:lpstr>
      <vt:lpstr>変更履歴</vt:lpstr>
      <vt:lpstr>特別講習会</vt:lpstr>
      <vt:lpstr>削除不可_入力規制・表引きDATA!Print_Area</vt:lpstr>
      <vt:lpstr>別紙_工事規模パターン!Print_Area</vt:lpstr>
      <vt:lpstr>補足説明!Print_Area</vt:lpstr>
      <vt:lpstr>'様式-1表「内申書」'!Print_Area</vt:lpstr>
      <vt:lpstr>'様式-1裏「実務歴ポイント算定表」'!Print_Area</vt:lpstr>
      <vt:lpstr>別紙_工事規模パターン!Print_Titles</vt:lpstr>
      <vt:lpstr>特別講習会</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honbu001</dc:creator>
  <cp:lastModifiedBy>中部支部 送電線建設技術研究会</cp:lastModifiedBy>
  <cp:lastPrinted>2023-11-15T05:09:04Z</cp:lastPrinted>
  <dcterms:created xsi:type="dcterms:W3CDTF">2019-09-17T04:23:36Z</dcterms:created>
  <dcterms:modified xsi:type="dcterms:W3CDTF">2024-10-24T02:02:36Z</dcterms:modified>
</cp:coreProperties>
</file>